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annafeng/Desktop/agassiz/"/>
    </mc:Choice>
  </mc:AlternateContent>
  <bookViews>
    <workbookView xWindow="0" yWindow="460" windowWidth="25600" windowHeight="14460" activeTab="6"/>
  </bookViews>
  <sheets>
    <sheet name="Agassiz" sheetId="1" r:id="rId1"/>
    <sheet name="Agassiz dating" sheetId="3" r:id="rId2"/>
    <sheet name="Oxford" sheetId="2" r:id="rId3"/>
    <sheet name="Plot" sheetId="4" r:id="rId4"/>
    <sheet name="Density" sheetId="6" r:id="rId5"/>
    <sheet name="Alert" sheetId="5" r:id="rId6"/>
    <sheet name="schematic drawing" sheetId="7" r:id="rId7"/>
  </sheets>
  <definedNames>
    <definedName name="_xlnm.Print_Area" localSheetId="0">Agassiz!$A$11:$E$325</definedName>
    <definedName name="_xlnm.Print_Titles" localSheetId="0">Agassiz!$1:$6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7" i="7" l="1"/>
  <c r="L5" i="7"/>
  <c r="I18" i="7"/>
  <c r="E8" i="7"/>
  <c r="E9" i="7"/>
  <c r="I19" i="7"/>
  <c r="L13" i="7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M9" i="3"/>
  <c r="N20" i="3"/>
  <c r="N23" i="3"/>
  <c r="M17" i="3"/>
  <c r="N9" i="2"/>
  <c r="N11" i="2"/>
  <c r="N10" i="2"/>
  <c r="N12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69" i="2"/>
  <c r="E70" i="2"/>
  <c r="E71" i="2"/>
  <c r="E72" i="2"/>
  <c r="E73" i="2"/>
  <c r="E74" i="2"/>
  <c r="E75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F4" i="2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M10" i="7"/>
  <c r="K11" i="7"/>
  <c r="K24" i="7"/>
  <c r="L27" i="7"/>
  <c r="L8" i="7"/>
  <c r="M12" i="3"/>
  <c r="M13" i="3"/>
  <c r="M3" i="3"/>
  <c r="M16" i="3"/>
  <c r="G11" i="3"/>
  <c r="G12" i="3"/>
  <c r="G13" i="3"/>
  <c r="G14" i="3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5" i="2"/>
  <c r="F74" i="2"/>
  <c r="F73" i="2"/>
  <c r="F72" i="2"/>
  <c r="F71" i="2"/>
  <c r="F70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69" i="2"/>
  <c r="M15" i="3"/>
  <c r="M10" i="3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H52" i="1"/>
  <c r="D174" i="1"/>
  <c r="D173" i="1"/>
  <c r="D172" i="1"/>
  <c r="D171" i="1"/>
  <c r="D170" i="1"/>
  <c r="D169" i="1"/>
  <c r="D168" i="1"/>
  <c r="D167" i="1"/>
  <c r="D166" i="1"/>
  <c r="D165" i="1"/>
  <c r="F12" i="1"/>
  <c r="F11" i="1"/>
  <c r="F10" i="1"/>
  <c r="F9" i="1"/>
  <c r="F8" i="1"/>
  <c r="F7" i="1"/>
  <c r="D12" i="1"/>
  <c r="D11" i="1"/>
  <c r="D10" i="1"/>
  <c r="D9" i="1"/>
  <c r="D8" i="1"/>
  <c r="D7" i="1"/>
  <c r="D197" i="1"/>
  <c r="F197" i="1"/>
  <c r="D196" i="1"/>
  <c r="F196" i="1"/>
  <c r="D195" i="1"/>
  <c r="F195" i="1"/>
  <c r="D194" i="1"/>
  <c r="F194" i="1"/>
  <c r="D193" i="1"/>
  <c r="F193" i="1"/>
  <c r="D192" i="1"/>
  <c r="F192" i="1"/>
  <c r="D191" i="1"/>
  <c r="F191" i="1"/>
  <c r="D190" i="1"/>
  <c r="F190" i="1"/>
  <c r="D189" i="1"/>
  <c r="F189" i="1"/>
  <c r="D188" i="1"/>
  <c r="F188" i="1"/>
  <c r="D187" i="1"/>
  <c r="F187" i="1"/>
  <c r="D186" i="1"/>
  <c r="F186" i="1"/>
  <c r="D185" i="1"/>
  <c r="F185" i="1"/>
  <c r="D184" i="1"/>
  <c r="F184" i="1"/>
  <c r="D183" i="1"/>
  <c r="F183" i="1"/>
  <c r="D182" i="1"/>
  <c r="F182" i="1"/>
  <c r="D181" i="1"/>
  <c r="F181" i="1"/>
  <c r="D180" i="1"/>
  <c r="F180" i="1"/>
  <c r="D179" i="1"/>
  <c r="F179" i="1"/>
  <c r="D178" i="1"/>
  <c r="F178" i="1"/>
  <c r="D177" i="1"/>
  <c r="F177" i="1"/>
  <c r="D176" i="1"/>
  <c r="F176" i="1"/>
  <c r="D175" i="1"/>
  <c r="F175" i="1"/>
  <c r="F174" i="1"/>
  <c r="F173" i="1"/>
  <c r="F172" i="1"/>
  <c r="F171" i="1"/>
  <c r="F170" i="1"/>
  <c r="F169" i="1"/>
  <c r="F168" i="1"/>
  <c r="F167" i="1"/>
  <c r="F166" i="1"/>
  <c r="F165" i="1"/>
  <c r="D164" i="1"/>
  <c r="F164" i="1"/>
  <c r="D163" i="1"/>
  <c r="F163" i="1"/>
  <c r="D162" i="1"/>
  <c r="F162" i="1"/>
  <c r="D161" i="1"/>
  <c r="F161" i="1"/>
  <c r="D160" i="1"/>
  <c r="F160" i="1"/>
  <c r="D159" i="1"/>
  <c r="F159" i="1"/>
  <c r="D158" i="1"/>
  <c r="F158" i="1"/>
  <c r="D157" i="1"/>
  <c r="F157" i="1"/>
  <c r="D156" i="1"/>
  <c r="F156" i="1"/>
  <c r="D155" i="1"/>
  <c r="F155" i="1"/>
  <c r="D154" i="1"/>
  <c r="F154" i="1"/>
  <c r="D153" i="1"/>
  <c r="F153" i="1"/>
  <c r="D152" i="1"/>
  <c r="F152" i="1"/>
  <c r="D151" i="1"/>
  <c r="F151" i="1"/>
  <c r="D150" i="1"/>
  <c r="F150" i="1"/>
  <c r="D149" i="1"/>
  <c r="F149" i="1"/>
  <c r="D148" i="1"/>
  <c r="F148" i="1"/>
  <c r="D147" i="1"/>
  <c r="F147" i="1"/>
  <c r="D146" i="1"/>
  <c r="F146" i="1"/>
  <c r="D145" i="1"/>
  <c r="F145" i="1"/>
  <c r="D144" i="1"/>
  <c r="F144" i="1"/>
  <c r="D143" i="1"/>
  <c r="F143" i="1"/>
  <c r="D142" i="1"/>
  <c r="F142" i="1"/>
  <c r="D141" i="1"/>
  <c r="F141" i="1"/>
  <c r="D140" i="1"/>
  <c r="F140" i="1"/>
  <c r="D139" i="1"/>
  <c r="F139" i="1"/>
  <c r="D138" i="1"/>
  <c r="F138" i="1"/>
  <c r="D137" i="1"/>
  <c r="F137" i="1"/>
  <c r="D136" i="1"/>
  <c r="F136" i="1"/>
  <c r="D135" i="1"/>
  <c r="F135" i="1"/>
  <c r="D134" i="1"/>
  <c r="F134" i="1"/>
  <c r="D133" i="1"/>
  <c r="F133" i="1"/>
  <c r="D132" i="1"/>
  <c r="F132" i="1"/>
  <c r="D131" i="1"/>
  <c r="F131" i="1"/>
  <c r="D130" i="1"/>
  <c r="F130" i="1"/>
  <c r="D129" i="1"/>
  <c r="F129" i="1"/>
  <c r="D128" i="1"/>
  <c r="F128" i="1"/>
  <c r="D127" i="1"/>
  <c r="F127" i="1"/>
  <c r="D126" i="1"/>
  <c r="F126" i="1"/>
  <c r="D125" i="1"/>
  <c r="F125" i="1"/>
  <c r="D124" i="1"/>
  <c r="F124" i="1"/>
  <c r="D123" i="1"/>
  <c r="F123" i="1"/>
  <c r="D122" i="1"/>
  <c r="F122" i="1"/>
  <c r="D121" i="1"/>
  <c r="F121" i="1"/>
  <c r="D120" i="1"/>
  <c r="F120" i="1"/>
  <c r="D119" i="1"/>
  <c r="F119" i="1"/>
  <c r="D118" i="1"/>
  <c r="F118" i="1"/>
  <c r="D117" i="1"/>
  <c r="F117" i="1"/>
  <c r="D116" i="1"/>
  <c r="F116" i="1"/>
  <c r="D115" i="1"/>
  <c r="F115" i="1"/>
  <c r="D114" i="1"/>
  <c r="F114" i="1"/>
  <c r="D113" i="1"/>
  <c r="F113" i="1"/>
  <c r="D112" i="1"/>
  <c r="F112" i="1"/>
  <c r="D111" i="1"/>
  <c r="F111" i="1"/>
  <c r="D110" i="1"/>
  <c r="F110" i="1"/>
  <c r="D109" i="1"/>
  <c r="F109" i="1"/>
  <c r="D108" i="1"/>
  <c r="F108" i="1"/>
  <c r="D107" i="1"/>
  <c r="F107" i="1"/>
  <c r="D106" i="1"/>
  <c r="F106" i="1"/>
  <c r="D105" i="1"/>
  <c r="F105" i="1"/>
  <c r="D104" i="1"/>
  <c r="F104" i="1"/>
  <c r="D103" i="1"/>
  <c r="F103" i="1"/>
  <c r="D102" i="1"/>
  <c r="F102" i="1"/>
  <c r="D101" i="1"/>
  <c r="F101" i="1"/>
  <c r="D100" i="1"/>
  <c r="F100" i="1"/>
  <c r="D99" i="1"/>
  <c r="F99" i="1"/>
  <c r="D98" i="1"/>
  <c r="F98" i="1"/>
  <c r="D97" i="1"/>
  <c r="F97" i="1"/>
  <c r="D96" i="1"/>
  <c r="F96" i="1"/>
  <c r="D95" i="1"/>
  <c r="F95" i="1"/>
  <c r="D94" i="1"/>
  <c r="F94" i="1"/>
  <c r="D93" i="1"/>
  <c r="F93" i="1"/>
  <c r="D92" i="1"/>
  <c r="F92" i="1"/>
  <c r="D91" i="1"/>
  <c r="F91" i="1"/>
  <c r="D90" i="1"/>
  <c r="F90" i="1"/>
  <c r="D89" i="1"/>
  <c r="F89" i="1"/>
  <c r="D88" i="1"/>
  <c r="F88" i="1"/>
  <c r="D87" i="1"/>
  <c r="F87" i="1"/>
  <c r="D86" i="1"/>
  <c r="F86" i="1"/>
  <c r="D85" i="1"/>
  <c r="F85" i="1"/>
  <c r="D84" i="1"/>
  <c r="F84" i="1"/>
  <c r="D83" i="1"/>
  <c r="F83" i="1"/>
  <c r="D82" i="1"/>
  <c r="F82" i="1"/>
  <c r="D81" i="1"/>
  <c r="F81" i="1"/>
  <c r="D80" i="1"/>
  <c r="F80" i="1"/>
  <c r="D79" i="1"/>
  <c r="F79" i="1"/>
  <c r="D78" i="1"/>
  <c r="F78" i="1"/>
  <c r="D77" i="1"/>
  <c r="F77" i="1"/>
  <c r="D76" i="1"/>
  <c r="F76" i="1"/>
  <c r="D75" i="1"/>
  <c r="F75" i="1"/>
  <c r="D74" i="1"/>
  <c r="F74" i="1"/>
  <c r="D73" i="1"/>
  <c r="F73" i="1"/>
  <c r="D72" i="1"/>
  <c r="F72" i="1"/>
  <c r="D71" i="1"/>
  <c r="F71" i="1"/>
  <c r="D70" i="1"/>
  <c r="F70" i="1"/>
  <c r="D69" i="1"/>
  <c r="F69" i="1"/>
  <c r="D68" i="1"/>
  <c r="F68" i="1"/>
  <c r="D67" i="1"/>
  <c r="F67" i="1"/>
  <c r="D66" i="1"/>
  <c r="F66" i="1"/>
  <c r="D65" i="1"/>
  <c r="F65" i="1"/>
  <c r="D64" i="1"/>
  <c r="F64" i="1"/>
  <c r="D63" i="1"/>
  <c r="F63" i="1"/>
  <c r="D62" i="1"/>
  <c r="F62" i="1"/>
  <c r="D61" i="1"/>
  <c r="F61" i="1"/>
  <c r="D60" i="1"/>
  <c r="F60" i="1"/>
  <c r="D59" i="1"/>
  <c r="F59" i="1"/>
  <c r="D58" i="1"/>
  <c r="F58" i="1"/>
  <c r="D57" i="1"/>
  <c r="F57" i="1"/>
  <c r="D56" i="1"/>
  <c r="F56" i="1"/>
  <c r="D55" i="1"/>
  <c r="F55" i="1"/>
  <c r="D54" i="1"/>
  <c r="F54" i="1"/>
  <c r="D53" i="1"/>
  <c r="F53" i="1"/>
  <c r="D13" i="1"/>
  <c r="F13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</calcChain>
</file>

<file path=xl/comments1.xml><?xml version="1.0" encoding="utf-8"?>
<comments xmlns="http://schemas.openxmlformats.org/spreadsheetml/2006/main">
  <authors>
    <author/>
  </authors>
  <commentList>
    <comment ref="A313" authorId="0">
      <text>
        <r>
          <rPr>
            <sz val="10"/>
            <rFont val="Arial"/>
          </rPr>
          <t>NIST 1641d Certified value is 1.590 ± 0.018 ppm.  Information value calculated from 200000 fold serial dilution of this CRM.</t>
        </r>
      </text>
    </comment>
  </commentList>
</comments>
</file>

<file path=xl/sharedStrings.xml><?xml version="1.0" encoding="utf-8"?>
<sst xmlns="http://schemas.openxmlformats.org/spreadsheetml/2006/main" count="647" uniqueCount="381">
  <si>
    <t>Sample depth</t>
  </si>
  <si>
    <t>Hg</t>
  </si>
  <si>
    <t>Start</t>
  </si>
  <si>
    <t>End</t>
  </si>
  <si>
    <t>Tekran</t>
  </si>
  <si>
    <t>Snows</t>
  </si>
  <si>
    <t>ppt</t>
  </si>
  <si>
    <t>Agassiz</t>
  </si>
  <si>
    <t>A09-A-1</t>
  </si>
  <si>
    <t>A09-A-2</t>
  </si>
  <si>
    <t>A09-A-3</t>
  </si>
  <si>
    <t>A09-A-4</t>
  </si>
  <si>
    <t>A09-A-5</t>
  </si>
  <si>
    <t>A09-A-6</t>
  </si>
  <si>
    <t>A09-A-7</t>
  </si>
  <si>
    <t>A09-A-8</t>
  </si>
  <si>
    <t>A09-A-9</t>
  </si>
  <si>
    <t>A09-A-10</t>
  </si>
  <si>
    <t>A09-A-11</t>
  </si>
  <si>
    <t>A09-A-12</t>
  </si>
  <si>
    <t>A09-A-13</t>
  </si>
  <si>
    <t>A09-A-14</t>
  </si>
  <si>
    <t>A09-B-1</t>
  </si>
  <si>
    <t>A09-B-2</t>
  </si>
  <si>
    <t>A09-B-3</t>
  </si>
  <si>
    <t>A09-B-4</t>
  </si>
  <si>
    <t>A09-C-1</t>
  </si>
  <si>
    <t>A09-C-1A</t>
  </si>
  <si>
    <t>A09-C-2</t>
  </si>
  <si>
    <t>A09-C-3</t>
  </si>
  <si>
    <t>A09-C-4</t>
  </si>
  <si>
    <t>A09-C-5</t>
  </si>
  <si>
    <t>A09-C-6</t>
  </si>
  <si>
    <t>A09-C-7</t>
  </si>
  <si>
    <t>A09-D-1</t>
  </si>
  <si>
    <t>A09-D-2</t>
  </si>
  <si>
    <t>A09-D-3</t>
  </si>
  <si>
    <t>A09-D-4</t>
  </si>
  <si>
    <t>A09-D-5</t>
  </si>
  <si>
    <t>A09-E-1</t>
  </si>
  <si>
    <t>A09-E-2</t>
  </si>
  <si>
    <t>A09-E-3</t>
  </si>
  <si>
    <t>A09-E-4</t>
  </si>
  <si>
    <t>A09-E-5</t>
  </si>
  <si>
    <t>A09-E-6</t>
  </si>
  <si>
    <t>A09-E-7</t>
  </si>
  <si>
    <t>A09-E-8</t>
  </si>
  <si>
    <t>A09-F-1</t>
  </si>
  <si>
    <t>A09-F-2</t>
  </si>
  <si>
    <t>A09-F-3</t>
  </si>
  <si>
    <t>A09-F-4</t>
  </si>
  <si>
    <t>A09-F-5</t>
  </si>
  <si>
    <t>A09-F-6</t>
  </si>
  <si>
    <t>A09-F-7</t>
  </si>
  <si>
    <t>A09-F-8</t>
  </si>
  <si>
    <t>A09-F-9</t>
  </si>
  <si>
    <t>A09-G-1</t>
  </si>
  <si>
    <t>A09-G-2</t>
  </si>
  <si>
    <t>A09-G-3</t>
  </si>
  <si>
    <t>A09-G-4</t>
  </si>
  <si>
    <t>A09-G-5</t>
  </si>
  <si>
    <t>A09-H-1</t>
  </si>
  <si>
    <t>A09-H-2</t>
  </si>
  <si>
    <t>A09-H-3</t>
  </si>
  <si>
    <t>A09-H-4</t>
  </si>
  <si>
    <t>A09-H-5</t>
  </si>
  <si>
    <t>A09-H-6</t>
  </si>
  <si>
    <t>A09-H-7</t>
  </si>
  <si>
    <t>A09-H-8</t>
  </si>
  <si>
    <t>A09-H-9</t>
  </si>
  <si>
    <t>A09-I-1</t>
  </si>
  <si>
    <t>A09-I-2</t>
  </si>
  <si>
    <t>A09-I-3</t>
  </si>
  <si>
    <t>A09-I-4</t>
  </si>
  <si>
    <t>A09-I-5</t>
  </si>
  <si>
    <t>A09-I-6</t>
  </si>
  <si>
    <t>A09-J-1</t>
  </si>
  <si>
    <t>A09-J-2</t>
  </si>
  <si>
    <t>A09-J-3</t>
  </si>
  <si>
    <t>A09-J-4</t>
  </si>
  <si>
    <t>A09-J-5</t>
  </si>
  <si>
    <t>A09-J-6</t>
  </si>
  <si>
    <t>A09-J-7</t>
  </si>
  <si>
    <t>A09-J-8</t>
  </si>
  <si>
    <t>A09-J-9</t>
  </si>
  <si>
    <t>A09-J-10</t>
  </si>
  <si>
    <t>A09-K-1</t>
  </si>
  <si>
    <t>A09-K-2</t>
  </si>
  <si>
    <t>A09-K-3</t>
  </si>
  <si>
    <t>A09-K-4</t>
  </si>
  <si>
    <t>A09-K-5</t>
  </si>
  <si>
    <t>A09-K-6</t>
  </si>
  <si>
    <t>A09-K-7</t>
  </si>
  <si>
    <t>A09-K-8</t>
  </si>
  <si>
    <t>A09-K-9</t>
  </si>
  <si>
    <t>A09-K-10</t>
  </si>
  <si>
    <t>A09-K-11</t>
  </si>
  <si>
    <t>A09-L-1</t>
  </si>
  <si>
    <t>A09-L-2</t>
  </si>
  <si>
    <t>A09-L-3</t>
  </si>
  <si>
    <t>A09-L-4</t>
  </si>
  <si>
    <t>A09-L-5</t>
  </si>
  <si>
    <t>A09-L-6</t>
  </si>
  <si>
    <t>A09-L-7</t>
  </si>
  <si>
    <t>A09-L-8</t>
  </si>
  <si>
    <t>A09-L-9</t>
  </si>
  <si>
    <t>A09-L-10</t>
  </si>
  <si>
    <t>A09-M-1</t>
  </si>
  <si>
    <t>A09-M-2</t>
  </si>
  <si>
    <t>A09-M-3</t>
  </si>
  <si>
    <t>A09-M-4</t>
  </si>
  <si>
    <t>A09-M-5</t>
  </si>
  <si>
    <t>A09-M-6</t>
  </si>
  <si>
    <t>A09-M-7</t>
  </si>
  <si>
    <t>A09-N-1</t>
  </si>
  <si>
    <t>A09-N-2</t>
  </si>
  <si>
    <t>A09-N-3</t>
  </si>
  <si>
    <t>A09-N-4</t>
  </si>
  <si>
    <t>A09-N-5</t>
  </si>
  <si>
    <t>A09-N-6</t>
  </si>
  <si>
    <t>A09-N-7</t>
  </si>
  <si>
    <t>A09-N-8</t>
  </si>
  <si>
    <t>A09-O-1</t>
  </si>
  <si>
    <t>A09-O-2</t>
  </si>
  <si>
    <t>A09-O-3</t>
  </si>
  <si>
    <t>A09-O-4</t>
  </si>
  <si>
    <t>A09-O-5</t>
  </si>
  <si>
    <t>A09-O-6</t>
  </si>
  <si>
    <t>A09-O-7</t>
  </si>
  <si>
    <t>A09-O-8</t>
  </si>
  <si>
    <t>A09-O-9</t>
  </si>
  <si>
    <t>A09-O-10</t>
  </si>
  <si>
    <t>A09-P-1</t>
  </si>
  <si>
    <t>A09-P-2</t>
  </si>
  <si>
    <t>A09-P-3</t>
  </si>
  <si>
    <t>A09-P-4</t>
  </si>
  <si>
    <t>A09-P-5</t>
  </si>
  <si>
    <t>A09-P-6</t>
  </si>
  <si>
    <t>A09-P-7</t>
  </si>
  <si>
    <t>A09-P-8</t>
  </si>
  <si>
    <t>A09-P-9</t>
  </si>
  <si>
    <t>A09-P-10</t>
  </si>
  <si>
    <t>A09-Q-1</t>
  </si>
  <si>
    <t>A09-Q-2</t>
  </si>
  <si>
    <t>A09-Q-3</t>
  </si>
  <si>
    <t>A09-Q-4</t>
  </si>
  <si>
    <t>A09-Q-5</t>
  </si>
  <si>
    <t>A09-Q-6</t>
  </si>
  <si>
    <t>A09-Q-7</t>
  </si>
  <si>
    <t>A09-R-1</t>
  </si>
  <si>
    <t>A09-R-2</t>
  </si>
  <si>
    <t>A09-R-3</t>
  </si>
  <si>
    <t>A09-R-4</t>
  </si>
  <si>
    <t>A09-R-5</t>
  </si>
  <si>
    <t>A09-R-6</t>
  </si>
  <si>
    <t>A09-R-7</t>
  </si>
  <si>
    <t>A09-R-8</t>
  </si>
  <si>
    <t>A09-R-9</t>
  </si>
  <si>
    <t>A09-R-10</t>
  </si>
  <si>
    <t>A09-R-11</t>
  </si>
  <si>
    <t>A09-S-1</t>
  </si>
  <si>
    <t>A09-S-2</t>
  </si>
  <si>
    <t>A09-S-3</t>
  </si>
  <si>
    <t>A09-S-4</t>
  </si>
  <si>
    <t>A09-S-5</t>
  </si>
  <si>
    <t>A09-S-6</t>
  </si>
  <si>
    <t>A09-S-7</t>
  </si>
  <si>
    <t>A09-S-8</t>
  </si>
  <si>
    <t>A09-S-9</t>
  </si>
  <si>
    <t>A09-S-10</t>
  </si>
  <si>
    <t>A09-T-1</t>
  </si>
  <si>
    <t>A09-T-2</t>
  </si>
  <si>
    <t>A09-T-3</t>
  </si>
  <si>
    <t>A09-T-4</t>
  </si>
  <si>
    <t>A09-T-5</t>
  </si>
  <si>
    <t>A09-T-6</t>
  </si>
  <si>
    <t>A09-T-7</t>
  </si>
  <si>
    <t>A09-T-8</t>
  </si>
  <si>
    <t>A09-U-1</t>
  </si>
  <si>
    <t>A09-U-2</t>
  </si>
  <si>
    <t>A09-U-3</t>
  </si>
  <si>
    <t>A09-U-4</t>
  </si>
  <si>
    <t>A09-U-5</t>
  </si>
  <si>
    <t>A09-U-6</t>
  </si>
  <si>
    <t>A09-U-7</t>
  </si>
  <si>
    <t>A09-U-8</t>
  </si>
  <si>
    <t>A09-W-1</t>
  </si>
  <si>
    <t>A09-W-2</t>
  </si>
  <si>
    <t>A09-W-3</t>
  </si>
  <si>
    <t>A09-W-4</t>
  </si>
  <si>
    <t>A09-W-5</t>
  </si>
  <si>
    <t>A09-W-6</t>
  </si>
  <si>
    <t>A09-W-7</t>
  </si>
  <si>
    <t>0-10</t>
  </si>
  <si>
    <t>10-20</t>
  </si>
  <si>
    <t>20-30</t>
  </si>
  <si>
    <t>30-40</t>
  </si>
  <si>
    <t>40-50</t>
  </si>
  <si>
    <t>50-60</t>
  </si>
  <si>
    <t>sur-Al-1</t>
  </si>
  <si>
    <t>sur-Al-2</t>
  </si>
  <si>
    <t>sur-Al-3</t>
  </si>
  <si>
    <t>sur-Al-4</t>
  </si>
  <si>
    <t>No Bottle</t>
  </si>
  <si>
    <t>sur-Al-5</t>
  </si>
  <si>
    <t>sur-Al-6</t>
  </si>
  <si>
    <t>sur-No-Al-1</t>
  </si>
  <si>
    <t>sur-No-Al-2</t>
  </si>
  <si>
    <t>sur-No-Al-3</t>
  </si>
  <si>
    <t>sur-No-Al-4</t>
  </si>
  <si>
    <t>sur-No-Al-5</t>
  </si>
  <si>
    <t>sur-No-Al-6</t>
  </si>
  <si>
    <t>sur-HDPE-Al-1</t>
  </si>
  <si>
    <t>sur-HDPE-Al-2</t>
  </si>
  <si>
    <t>sur-HDPE-Al-3</t>
  </si>
  <si>
    <t>sur-HDPE--No-Al-1</t>
  </si>
  <si>
    <t>sur-HDPE--No-Al-2</t>
  </si>
  <si>
    <t>sur-HDPE--No-Al-3</t>
  </si>
  <si>
    <t>Blank-1</t>
  </si>
  <si>
    <t>Blank-2</t>
  </si>
  <si>
    <t>Blank-3</t>
  </si>
  <si>
    <t>Ottawa</t>
  </si>
  <si>
    <t>0-5a</t>
  </si>
  <si>
    <t>5-15a</t>
  </si>
  <si>
    <t>15-40a</t>
  </si>
  <si>
    <t>0-5b</t>
  </si>
  <si>
    <t>5-15b</t>
  </si>
  <si>
    <t>15-40b</t>
  </si>
  <si>
    <t>Grise Fjord</t>
  </si>
  <si>
    <t>GF-1</t>
  </si>
  <si>
    <t>GF-glacier</t>
  </si>
  <si>
    <t>Devon 2007</t>
  </si>
  <si>
    <t>com-3</t>
  </si>
  <si>
    <t>com-7</t>
  </si>
  <si>
    <t>com-11</t>
  </si>
  <si>
    <t>com-15</t>
  </si>
  <si>
    <t>com-23</t>
  </si>
  <si>
    <t>com-19</t>
  </si>
  <si>
    <t>Mt. Oxford</t>
  </si>
  <si>
    <t>M. Ox Sur-11</t>
  </si>
  <si>
    <t>M. Ox Sur-13</t>
  </si>
  <si>
    <t>M. Ox Sur-14</t>
  </si>
  <si>
    <t>M. Ox Sur-22</t>
  </si>
  <si>
    <t>M. Ox Sur-23</t>
  </si>
  <si>
    <t>M. Ox Sur-24</t>
  </si>
  <si>
    <t>M. Ox Sur-25</t>
  </si>
  <si>
    <t>REPEATS</t>
  </si>
  <si>
    <t>A09-A-12 REP</t>
  </si>
  <si>
    <t>A09-E-3 REP</t>
  </si>
  <si>
    <t>A09-H-8 REP</t>
  </si>
  <si>
    <t>A09-K-8 REP</t>
  </si>
  <si>
    <t>A09-L-2 REP</t>
  </si>
  <si>
    <t>A09-N-3 REP</t>
  </si>
  <si>
    <t>A09-R-4 REP</t>
  </si>
  <si>
    <t>A09-T-1 REP</t>
  </si>
  <si>
    <t>A09-W-2 REP</t>
  </si>
  <si>
    <t>sur-HDPE-Al-3 REP</t>
  </si>
  <si>
    <t>5-15b REP</t>
  </si>
  <si>
    <t>GF-glacier REP</t>
  </si>
  <si>
    <t>CONTROLS</t>
  </si>
  <si>
    <t>BLANK</t>
  </si>
  <si>
    <t>&lt; 0.2</t>
  </si>
  <si>
    <t>EXTRA ANALYSES</t>
  </si>
  <si>
    <t>A09-A-6a</t>
  </si>
  <si>
    <t>A09-A-7a</t>
  </si>
  <si>
    <t>A09-A-8a</t>
  </si>
  <si>
    <t>A09-A-9a</t>
  </si>
  <si>
    <t>A09-A-10a</t>
  </si>
  <si>
    <t>A09-A-9a REP</t>
  </si>
  <si>
    <t>NIST 1641d /200000</t>
  </si>
  <si>
    <t>7.95 ± 0.14</t>
  </si>
  <si>
    <t>D.L.</t>
  </si>
  <si>
    <t>INFORMATION</t>
  </si>
  <si>
    <t xml:space="preserve">Mid </t>
  </si>
  <si>
    <t>Depth</t>
  </si>
  <si>
    <t>Real D</t>
  </si>
  <si>
    <t>From Surface</t>
  </si>
  <si>
    <t>Date</t>
  </si>
  <si>
    <t>Lumex</t>
  </si>
  <si>
    <t>Tckran</t>
  </si>
  <si>
    <t>Mid depth</t>
  </si>
  <si>
    <t>(cm)</t>
  </si>
  <si>
    <t xml:space="preserve">Possible </t>
  </si>
  <si>
    <t>age</t>
  </si>
  <si>
    <t>Dating references and possible useful age layers available.</t>
  </si>
  <si>
    <t>meter</t>
  </si>
  <si>
    <t>2. gamma layer measueed in May 1994:</t>
  </si>
  <si>
    <t>meters</t>
  </si>
  <si>
    <t>3. Top of the 2008 summer later:</t>
  </si>
  <si>
    <t>Summer layer of 2008.</t>
  </si>
  <si>
    <t>gram/cm3</t>
  </si>
  <si>
    <t>years</t>
  </si>
  <si>
    <t>cm/y water</t>
  </si>
  <si>
    <t>1. Gamma layer at 1963 measured in May 2010:</t>
  </si>
  <si>
    <t xml:space="preserve">As effected by the pacol structure, accumulation rate at the site changed to </t>
  </si>
  <si>
    <t>cm/y firn or</t>
  </si>
  <si>
    <t>Therefore, year 1963 layer is at</t>
  </si>
  <si>
    <t>in Y 2009</t>
  </si>
  <si>
    <t xml:space="preserve">estimated year at bottom is </t>
  </si>
  <si>
    <t>6. Density from top 7.9 meters:</t>
  </si>
  <si>
    <t>7. Precipitation rate on average from 1963 to 1994:</t>
  </si>
  <si>
    <t>8. Years between depths of 9.25 and 15.48 meter is estimated to be:</t>
  </si>
  <si>
    <t>5. Density from 13 to 15.48 meter:</t>
  </si>
  <si>
    <t>years wrt 2009</t>
  </si>
  <si>
    <t>Mt. Oxford ( 82° 12'N,  72° 36'W)</t>
  </si>
  <si>
    <t>82° 12'N,  72° 36'W</t>
  </si>
  <si>
    <t>6. Density between surface to 5.71:</t>
  </si>
  <si>
    <t>7. Density betweej 5.71 to 10.34:</t>
  </si>
  <si>
    <t>8. Water eq. depth between surface to 5.71 meter:</t>
  </si>
  <si>
    <t>9. Water eq. depth between 5.71 and 10.34 meter:</t>
  </si>
  <si>
    <t>11. Estimated year at 10.34 meter:;</t>
  </si>
  <si>
    <t>12. Location of pit site:</t>
  </si>
  <si>
    <t>13. Volcanic eruation layer:</t>
  </si>
  <si>
    <t>cm ice/year</t>
  </si>
  <si>
    <t>AD</t>
  </si>
  <si>
    <t>cm</t>
  </si>
  <si>
    <t>1. Density measurements dive an averade of density for the pit:</t>
  </si>
  <si>
    <t>d/cm3</t>
  </si>
  <si>
    <t>3. Snow depths averade probed in the nearby area:</t>
  </si>
  <si>
    <t xml:space="preserve">Based on information above, age-depth relation is fitted as </t>
  </si>
  <si>
    <t>(refer to file: Mt Oxford age-depth relationship May 2010.xle) for details.</t>
  </si>
  <si>
    <t>Age = 0.00000000788*Depth^3 - 0.0000197*Depth^2 - 0.0133*Depth + 2008.4</t>
  </si>
  <si>
    <t>Dating information used in the age estimation for Mt. Oxford pit samples</t>
  </si>
  <si>
    <t>2. Preccipitation rate at pit area was estimated 1960s by a 16-m pit:</t>
  </si>
  <si>
    <t>THg</t>
  </si>
  <si>
    <t>ug/m-3</t>
  </si>
  <si>
    <t>Age (AD)</t>
  </si>
  <si>
    <t>Gamma peak at 1962/63</t>
  </si>
  <si>
    <t>Therefore, in 2009, Gamma layer is estimated:</t>
  </si>
  <si>
    <t>meter from surface</t>
  </si>
  <si>
    <t>Depth (cm)</t>
  </si>
  <si>
    <t>Mid depth (cm)</t>
  </si>
  <si>
    <t>Density (kg/m^3)</t>
  </si>
  <si>
    <t>Density for top 5.1m=0.448</t>
  </si>
  <si>
    <t>4. Density from 8.9 (y1994) to 15.48 meter:</t>
  </si>
  <si>
    <t>(13.2-0.2-7.9)/(2009-1994)=Gamma layer sinks 5.1 m in 15 yrs:</t>
  </si>
  <si>
    <t>1963 gamma layer</t>
  </si>
  <si>
    <t>In 1994 measurements</t>
  </si>
  <si>
    <t>At 7.9 meters</t>
  </si>
  <si>
    <t>Core end at 15.5 meters</t>
  </si>
  <si>
    <t>7.9 meter and 31 years</t>
  </si>
  <si>
    <t>(1994-1963)</t>
  </si>
  <si>
    <t>Average density=</t>
  </si>
  <si>
    <t>Ice depth (meter)=</t>
  </si>
  <si>
    <t>Precipitation rate:</t>
  </si>
  <si>
    <t>Precipitation rate=</t>
  </si>
  <si>
    <t xml:space="preserve">the 1994 layer is calculated at </t>
  </si>
  <si>
    <t>At 13.0 meters</t>
  </si>
  <si>
    <t>In 2009 measurements</t>
  </si>
  <si>
    <t>13.0 meter and 46 years</t>
  </si>
  <si>
    <t>(2009-1963)</t>
  </si>
  <si>
    <t>years with this 2.5 meter:</t>
  </si>
  <si>
    <t>Core bottom age estimated:</t>
  </si>
  <si>
    <t>or</t>
  </si>
  <si>
    <t xml:space="preserve"> meter from the surface</t>
  </si>
  <si>
    <t>Matching Agassiz peak</t>
  </si>
  <si>
    <t>By fitting</t>
  </si>
  <si>
    <t>by even</t>
  </si>
  <si>
    <t>projection</t>
  </si>
  <si>
    <t>10. precipitation rate from surface to 5.71 meters:</t>
  </si>
  <si>
    <t>from 13.0 meter</t>
  </si>
  <si>
    <t>1994 at 5.86 meter</t>
  </si>
  <si>
    <t xml:space="preserve">Therefore, in 2009, </t>
  </si>
  <si>
    <t xml:space="preserve">at 13 meter, the age is </t>
  </si>
  <si>
    <t>at surface, the age is:</t>
  </si>
  <si>
    <t>at bottom, the age is:</t>
  </si>
  <si>
    <t xml:space="preserve">at 44 cm from surface, </t>
  </si>
  <si>
    <t>summer layer</t>
  </si>
  <si>
    <t>4. Matched Hg peaks with 2009 Agassiz record for 2000.7 peak depth:</t>
  </si>
  <si>
    <t>5. Matched Hg peaks with 2009 Agassiz record for 1998.3 peak depth:</t>
  </si>
  <si>
    <t>Agassiz density:</t>
  </si>
  <si>
    <t>Mt. Oxford density:</t>
  </si>
  <si>
    <t xml:space="preserve">estimated depth in year 1994 layer is at </t>
  </si>
  <si>
    <t>Real Depth</t>
  </si>
  <si>
    <t xml:space="preserve">For depth of 6 meter to 13 meter, </t>
  </si>
  <si>
    <t>Ice depth (7.9 to 13 meter)=</t>
  </si>
  <si>
    <t>Year estimated for this interval:</t>
  </si>
  <si>
    <t>At 7.9 meters, it is 1963+22.6=</t>
  </si>
  <si>
    <t>0 to 7.9 meter from 1985.6 to 2009</t>
  </si>
  <si>
    <t>at 7.9 meter, the age is:</t>
  </si>
  <si>
    <t>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</si>
</sst>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6" x14ac:knownFonts="1">
    <font>
      <sz val="10"/>
      <name val="Arial"/>
    </font>
    <font>
      <b/>
      <sz val="10"/>
      <name val="Arial"/>
    </font>
    <font>
      <sz val="8"/>
      <name val="Arial"/>
    </font>
    <font>
      <b/>
      <sz val="8"/>
      <color indexed="10"/>
      <name val="Arial"/>
    </font>
    <font>
      <b/>
      <sz val="10"/>
      <name val="Arial"/>
      <family val="2"/>
    </font>
    <font>
      <sz val="10"/>
      <color indexed="12"/>
      <name val="Arial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10"/>
      <color indexed="10"/>
      <name val="Arial"/>
    </font>
    <font>
      <sz val="10"/>
      <color indexed="14"/>
      <name val="Arial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/>
    <xf numFmtId="165" fontId="0" fillId="0" borderId="0" xfId="0" applyNumberFormat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6" fillId="0" borderId="0" xfId="0" applyFont="1"/>
    <xf numFmtId="2" fontId="0" fillId="0" borderId="0" xfId="0" applyNumberFormat="1" applyAlignment="1">
      <alignment horizontal="center"/>
    </xf>
    <xf numFmtId="0" fontId="4" fillId="0" borderId="0" xfId="0" applyFont="1"/>
    <xf numFmtId="0" fontId="7" fillId="0" borderId="0" xfId="0" applyFont="1" applyAlignment="1"/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4" fontId="0" fillId="0" borderId="0" xfId="0" applyNumberFormat="1"/>
    <xf numFmtId="164" fontId="6" fillId="0" borderId="0" xfId="0" applyNumberFormat="1" applyFont="1" applyAlignment="1">
      <alignment horizontal="left"/>
    </xf>
    <xf numFmtId="0" fontId="10" fillId="0" borderId="0" xfId="0" applyFont="1"/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/>
    <xf numFmtId="164" fontId="12" fillId="0" borderId="0" xfId="0" applyNumberFormat="1" applyFont="1" applyAlignment="1">
      <alignment horizontal="left"/>
    </xf>
    <xf numFmtId="165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0" fillId="0" borderId="0" xfId="0" applyAlignment="1"/>
    <xf numFmtId="0" fontId="11" fillId="0" borderId="0" xfId="0" applyFont="1" applyAlignment="1"/>
    <xf numFmtId="0" fontId="11" fillId="0" borderId="0" xfId="0" applyFont="1" applyFill="1" applyBorder="1" applyAlignme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/>
    <xf numFmtId="0" fontId="5" fillId="0" borderId="0" xfId="0" applyFont="1" applyAlignment="1"/>
  </cellXfs>
  <cellStyles count="1">
    <cellStyle name="Normal" xfId="0" builtinId="0"/>
  </cellStyles>
  <dxfs count="2"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chartsheet" Target="chartsheets/sheet1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907371784728"/>
          <c:y val="0.0826112770353555"/>
          <c:w val="0.814840602775153"/>
          <c:h val="0.717413721622824"/>
        </c:manualLayout>
      </c:layout>
      <c:scatterChart>
        <c:scatterStyle val="lineMarker"/>
        <c:varyColors val="0"/>
        <c:ser>
          <c:idx val="1"/>
          <c:order val="0"/>
          <c:tx>
            <c:v>top 5.9 m density</c:v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circle"/>
            <c:size val="3"/>
            <c:spPr>
              <a:noFill/>
              <a:ln>
                <a:solidFill>
                  <a:srgbClr val="0000D4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D4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Density!$C$3:$C$30</c:f>
              <c:numCache>
                <c:formatCode>General</c:formatCode>
                <c:ptCount val="28"/>
                <c:pt idx="0">
                  <c:v>45.0</c:v>
                </c:pt>
                <c:pt idx="1">
                  <c:v>61.0</c:v>
                </c:pt>
                <c:pt idx="2">
                  <c:v>75.0</c:v>
                </c:pt>
                <c:pt idx="3">
                  <c:v>87.0</c:v>
                </c:pt>
                <c:pt idx="4">
                  <c:v>111.0</c:v>
                </c:pt>
                <c:pt idx="5">
                  <c:v>132.0</c:v>
                </c:pt>
                <c:pt idx="6">
                  <c:v>158.0</c:v>
                </c:pt>
                <c:pt idx="7">
                  <c:v>185.0</c:v>
                </c:pt>
                <c:pt idx="8">
                  <c:v>209.0</c:v>
                </c:pt>
                <c:pt idx="9">
                  <c:v>238.0</c:v>
                </c:pt>
                <c:pt idx="10">
                  <c:v>257.0</c:v>
                </c:pt>
                <c:pt idx="11">
                  <c:v>271.0</c:v>
                </c:pt>
                <c:pt idx="12">
                  <c:v>284.0</c:v>
                </c:pt>
                <c:pt idx="13">
                  <c:v>308.0</c:v>
                </c:pt>
                <c:pt idx="14">
                  <c:v>324.0</c:v>
                </c:pt>
                <c:pt idx="15">
                  <c:v>334.0</c:v>
                </c:pt>
                <c:pt idx="16">
                  <c:v>349.0</c:v>
                </c:pt>
                <c:pt idx="17">
                  <c:v>369.0</c:v>
                </c:pt>
                <c:pt idx="18">
                  <c:v>386.0</c:v>
                </c:pt>
                <c:pt idx="19">
                  <c:v>405.0</c:v>
                </c:pt>
                <c:pt idx="20">
                  <c:v>430.0</c:v>
                </c:pt>
                <c:pt idx="21">
                  <c:v>460.0</c:v>
                </c:pt>
                <c:pt idx="22">
                  <c:v>480.0</c:v>
                </c:pt>
                <c:pt idx="23">
                  <c:v>493.0</c:v>
                </c:pt>
                <c:pt idx="24">
                  <c:v>519.0</c:v>
                </c:pt>
                <c:pt idx="25">
                  <c:v>540.0</c:v>
                </c:pt>
                <c:pt idx="26">
                  <c:v>565.0</c:v>
                </c:pt>
                <c:pt idx="27">
                  <c:v>587.0</c:v>
                </c:pt>
              </c:numCache>
            </c:numRef>
          </c:xVal>
          <c:yVal>
            <c:numRef>
              <c:f>Density!$D$3:$D$30</c:f>
              <c:numCache>
                <c:formatCode>0.0</c:formatCode>
                <c:ptCount val="28"/>
                <c:pt idx="0">
                  <c:v>97.87487656807711</c:v>
                </c:pt>
                <c:pt idx="1">
                  <c:v>491.2690845438605</c:v>
                </c:pt>
                <c:pt idx="2">
                  <c:v>552.1702107269837</c:v>
                </c:pt>
                <c:pt idx="3">
                  <c:v>546.756777288484</c:v>
                </c:pt>
                <c:pt idx="4">
                  <c:v>392.4739242912385</c:v>
                </c:pt>
                <c:pt idx="5">
                  <c:v>436.1680656162729</c:v>
                </c:pt>
                <c:pt idx="6">
                  <c:v>377.2746688677581</c:v>
                </c:pt>
                <c:pt idx="7">
                  <c:v>464.3522905024308</c:v>
                </c:pt>
                <c:pt idx="8">
                  <c:v>498.0358763419854</c:v>
                </c:pt>
                <c:pt idx="9">
                  <c:v>338.2462548469556</c:v>
                </c:pt>
                <c:pt idx="10">
                  <c:v>471.8234617976703</c:v>
                </c:pt>
                <c:pt idx="11">
                  <c:v>570.7305539446974</c:v>
                </c:pt>
                <c:pt idx="12">
                  <c:v>394.7642230536807</c:v>
                </c:pt>
                <c:pt idx="13">
                  <c:v>500.7425930612353</c:v>
                </c:pt>
                <c:pt idx="14">
                  <c:v>426.3078832818624</c:v>
                </c:pt>
                <c:pt idx="15">
                  <c:v>740.5576943867782</c:v>
                </c:pt>
                <c:pt idx="16">
                  <c:v>376.774967319589</c:v>
                </c:pt>
                <c:pt idx="17">
                  <c:v>516.4415500328848</c:v>
                </c:pt>
                <c:pt idx="18">
                  <c:v>546.4383400273956</c:v>
                </c:pt>
                <c:pt idx="19">
                  <c:v>400.0242393501987</c:v>
                </c:pt>
                <c:pt idx="20">
                  <c:v>402.7594478243881</c:v>
                </c:pt>
                <c:pt idx="21">
                  <c:v>398.4287010735883</c:v>
                </c:pt>
                <c:pt idx="22">
                  <c:v>370.2788471933891</c:v>
                </c:pt>
                <c:pt idx="23">
                  <c:v>439.7373623889101</c:v>
                </c:pt>
                <c:pt idx="24">
                  <c:v>394.7642230536807</c:v>
                </c:pt>
                <c:pt idx="25">
                  <c:v>501.129266878271</c:v>
                </c:pt>
                <c:pt idx="26">
                  <c:v>470.3190971368662</c:v>
                </c:pt>
                <c:pt idx="27">
                  <c:v>454.7284088339866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08141792"/>
        <c:axId val="-1908335680"/>
      </c:scatterChart>
      <c:valAx>
        <c:axId val="-1908141792"/>
        <c:scaling>
          <c:orientation val="minMax"/>
          <c:max val="600.0"/>
          <c:min val="50.0"/>
        </c:scaling>
        <c:delete val="0"/>
        <c:axPos val="b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minorGridlines>
          <c:spPr>
            <a:ln w="3175">
              <a:solidFill>
                <a:srgbClr val="CCFFFF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Depth(cm)</a:t>
                </a:r>
              </a:p>
            </c:rich>
          </c:tx>
          <c:layout>
            <c:manualLayout>
              <c:xMode val="edge"/>
              <c:yMode val="edge"/>
              <c:x val="0.484345812838378"/>
              <c:y val="0.8826362756935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08335680"/>
        <c:crosses val="autoZero"/>
        <c:crossBetween val="midCat"/>
      </c:valAx>
      <c:valAx>
        <c:axId val="-1908335680"/>
        <c:scaling>
          <c:orientation val="minMax"/>
          <c:max val="470.0"/>
          <c:min val="430.0"/>
        </c:scaling>
        <c:delete val="0"/>
        <c:axPos val="l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minorGridlines>
          <c:spPr>
            <a:ln w="3175">
              <a:solidFill>
                <a:srgbClr val="CCFFFF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(kg/m^3)</a:t>
                </a:r>
              </a:p>
            </c:rich>
          </c:tx>
          <c:layout>
            <c:manualLayout>
              <c:xMode val="edge"/>
              <c:yMode val="edge"/>
              <c:x val="0.0370382092170524"/>
              <c:y val="0.2956614125475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08141792"/>
        <c:crosses val="autoZero"/>
        <c:crossBetween val="midCat"/>
        <c:majorUnit val="20.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451031709519"/>
          <c:y val="0.0748054819209252"/>
          <c:w val="0.832068770435425"/>
          <c:h val="0.744117688581835"/>
        </c:manualLayout>
      </c:layout>
      <c:scatterChart>
        <c:scatterStyle val="lineMarker"/>
        <c:varyColors val="0"/>
        <c:ser>
          <c:idx val="1"/>
          <c:order val="0"/>
          <c:tx>
            <c:v>Top 7.9 m density</c:v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circle"/>
            <c:size val="3"/>
            <c:spPr>
              <a:noFill/>
              <a:ln>
                <a:solidFill>
                  <a:srgbClr val="0000D4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D4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Density!$C$3:$C$40</c:f>
              <c:numCache>
                <c:formatCode>General</c:formatCode>
                <c:ptCount val="38"/>
                <c:pt idx="0">
                  <c:v>45.0</c:v>
                </c:pt>
                <c:pt idx="1">
                  <c:v>61.0</c:v>
                </c:pt>
                <c:pt idx="2">
                  <c:v>75.0</c:v>
                </c:pt>
                <c:pt idx="3">
                  <c:v>87.0</c:v>
                </c:pt>
                <c:pt idx="4">
                  <c:v>111.0</c:v>
                </c:pt>
                <c:pt idx="5">
                  <c:v>132.0</c:v>
                </c:pt>
                <c:pt idx="6">
                  <c:v>158.0</c:v>
                </c:pt>
                <c:pt idx="7">
                  <c:v>185.0</c:v>
                </c:pt>
                <c:pt idx="8">
                  <c:v>209.0</c:v>
                </c:pt>
                <c:pt idx="9">
                  <c:v>238.0</c:v>
                </c:pt>
                <c:pt idx="10">
                  <c:v>257.0</c:v>
                </c:pt>
                <c:pt idx="11">
                  <c:v>271.0</c:v>
                </c:pt>
                <c:pt idx="12">
                  <c:v>284.0</c:v>
                </c:pt>
                <c:pt idx="13">
                  <c:v>308.0</c:v>
                </c:pt>
                <c:pt idx="14">
                  <c:v>324.0</c:v>
                </c:pt>
                <c:pt idx="15">
                  <c:v>334.0</c:v>
                </c:pt>
                <c:pt idx="16">
                  <c:v>349.0</c:v>
                </c:pt>
                <c:pt idx="17">
                  <c:v>369.0</c:v>
                </c:pt>
                <c:pt idx="18">
                  <c:v>386.0</c:v>
                </c:pt>
                <c:pt idx="19">
                  <c:v>405.0</c:v>
                </c:pt>
                <c:pt idx="20">
                  <c:v>430.0</c:v>
                </c:pt>
                <c:pt idx="21">
                  <c:v>460.0</c:v>
                </c:pt>
                <c:pt idx="22">
                  <c:v>480.0</c:v>
                </c:pt>
                <c:pt idx="23">
                  <c:v>493.0</c:v>
                </c:pt>
                <c:pt idx="24">
                  <c:v>519.0</c:v>
                </c:pt>
                <c:pt idx="25">
                  <c:v>540.0</c:v>
                </c:pt>
                <c:pt idx="26">
                  <c:v>565.0</c:v>
                </c:pt>
                <c:pt idx="27">
                  <c:v>587.0</c:v>
                </c:pt>
                <c:pt idx="28">
                  <c:v>611.0</c:v>
                </c:pt>
                <c:pt idx="29">
                  <c:v>633.0</c:v>
                </c:pt>
                <c:pt idx="30">
                  <c:v>654.0</c:v>
                </c:pt>
                <c:pt idx="31">
                  <c:v>680.0</c:v>
                </c:pt>
                <c:pt idx="32">
                  <c:v>705.0</c:v>
                </c:pt>
                <c:pt idx="33">
                  <c:v>728.0</c:v>
                </c:pt>
                <c:pt idx="34">
                  <c:v>750.0</c:v>
                </c:pt>
                <c:pt idx="35">
                  <c:v>773.0</c:v>
                </c:pt>
                <c:pt idx="36">
                  <c:v>798.0</c:v>
                </c:pt>
                <c:pt idx="37">
                  <c:v>822.0</c:v>
                </c:pt>
              </c:numCache>
            </c:numRef>
          </c:xVal>
          <c:yVal>
            <c:numRef>
              <c:f>Density!$D$3:$D$40</c:f>
              <c:numCache>
                <c:formatCode>0.0</c:formatCode>
                <c:ptCount val="38"/>
                <c:pt idx="0">
                  <c:v>97.87487656807711</c:v>
                </c:pt>
                <c:pt idx="1">
                  <c:v>491.2690845438605</c:v>
                </c:pt>
                <c:pt idx="2">
                  <c:v>552.1702107269837</c:v>
                </c:pt>
                <c:pt idx="3">
                  <c:v>546.756777288484</c:v>
                </c:pt>
                <c:pt idx="4">
                  <c:v>392.4739242912385</c:v>
                </c:pt>
                <c:pt idx="5">
                  <c:v>436.1680656162729</c:v>
                </c:pt>
                <c:pt idx="6">
                  <c:v>377.2746688677581</c:v>
                </c:pt>
                <c:pt idx="7">
                  <c:v>464.3522905024308</c:v>
                </c:pt>
                <c:pt idx="8">
                  <c:v>498.0358763419854</c:v>
                </c:pt>
                <c:pt idx="9">
                  <c:v>338.2462548469556</c:v>
                </c:pt>
                <c:pt idx="10">
                  <c:v>471.8234617976703</c:v>
                </c:pt>
                <c:pt idx="11">
                  <c:v>570.7305539446974</c:v>
                </c:pt>
                <c:pt idx="12">
                  <c:v>394.7642230536807</c:v>
                </c:pt>
                <c:pt idx="13">
                  <c:v>500.7425930612353</c:v>
                </c:pt>
                <c:pt idx="14">
                  <c:v>426.3078832818624</c:v>
                </c:pt>
                <c:pt idx="15">
                  <c:v>740.5576943867782</c:v>
                </c:pt>
                <c:pt idx="16">
                  <c:v>376.774967319589</c:v>
                </c:pt>
                <c:pt idx="17">
                  <c:v>516.4415500328848</c:v>
                </c:pt>
                <c:pt idx="18">
                  <c:v>546.4383400273956</c:v>
                </c:pt>
                <c:pt idx="19">
                  <c:v>400.0242393501987</c:v>
                </c:pt>
                <c:pt idx="20">
                  <c:v>402.7594478243881</c:v>
                </c:pt>
                <c:pt idx="21">
                  <c:v>398.4287010735883</c:v>
                </c:pt>
                <c:pt idx="22">
                  <c:v>370.2788471933891</c:v>
                </c:pt>
                <c:pt idx="23">
                  <c:v>439.7373623889101</c:v>
                </c:pt>
                <c:pt idx="24">
                  <c:v>394.7642230536807</c:v>
                </c:pt>
                <c:pt idx="25">
                  <c:v>501.129266878271</c:v>
                </c:pt>
                <c:pt idx="26">
                  <c:v>470.3190971368662</c:v>
                </c:pt>
                <c:pt idx="27">
                  <c:v>454.7284088339866</c:v>
                </c:pt>
                <c:pt idx="28">
                  <c:v>476.382142587986</c:v>
                </c:pt>
                <c:pt idx="29">
                  <c:v>442.9172813318051</c:v>
                </c:pt>
                <c:pt idx="30">
                  <c:v>417.6077223985592</c:v>
                </c:pt>
                <c:pt idx="31">
                  <c:v>482.2119939832934</c:v>
                </c:pt>
                <c:pt idx="32">
                  <c:v>452.1299607835067</c:v>
                </c:pt>
                <c:pt idx="33">
                  <c:v>440.6064085596392</c:v>
                </c:pt>
                <c:pt idx="34">
                  <c:v>454.7284088339866</c:v>
                </c:pt>
                <c:pt idx="35">
                  <c:v>482.9724093826815</c:v>
                </c:pt>
                <c:pt idx="36">
                  <c:v>439.1377205311071</c:v>
                </c:pt>
                <c:pt idx="37">
                  <c:v>470.9687091494862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08313488"/>
        <c:axId val="-1908310096"/>
      </c:scatterChart>
      <c:valAx>
        <c:axId val="-1908313488"/>
        <c:scaling>
          <c:orientation val="minMax"/>
          <c:max val="800.0"/>
          <c:min val="0.0"/>
        </c:scaling>
        <c:delete val="0"/>
        <c:axPos val="b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minorGridlines>
          <c:spPr>
            <a:ln w="3175">
              <a:solidFill>
                <a:srgbClr val="CCFFFF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Depth(cm)</a:t>
                </a:r>
              </a:p>
            </c:rich>
          </c:tx>
          <c:layout>
            <c:manualLayout>
              <c:xMode val="edge"/>
              <c:yMode val="edge"/>
              <c:x val="0.485804126838074"/>
              <c:y val="0.8937286524236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08310096"/>
        <c:crosses val="autoZero"/>
        <c:crossBetween val="midCat"/>
        <c:majorUnit val="100.0"/>
        <c:minorUnit val="50.0"/>
      </c:valAx>
      <c:valAx>
        <c:axId val="-1908310096"/>
        <c:scaling>
          <c:orientation val="minMax"/>
          <c:max val="460.0"/>
          <c:min val="440.0"/>
        </c:scaling>
        <c:delete val="0"/>
        <c:axPos val="l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minorGridlines>
          <c:spPr>
            <a:ln w="3175">
              <a:solidFill>
                <a:srgbClr val="CCFFFF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(kg/m^3)</a:t>
                </a:r>
              </a:p>
            </c:rich>
          </c:tx>
          <c:layout>
            <c:manualLayout>
              <c:xMode val="edge"/>
              <c:yMode val="edge"/>
              <c:x val="0.0335928385579519"/>
              <c:y val="0.3149704501933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08313488"/>
        <c:crosses val="autoZero"/>
        <c:crossBetween val="midCat"/>
        <c:majorUnit val="5.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098184855883"/>
          <c:y val="0.0690931633289705"/>
          <c:w val="0.848785478847063"/>
          <c:h val="0.763661278899147"/>
        </c:manualLayout>
      </c:layout>
      <c:scatterChart>
        <c:scatterStyle val="lineMarker"/>
        <c:varyColors val="0"/>
        <c:ser>
          <c:idx val="1"/>
          <c:order val="0"/>
          <c:tx>
            <c:v>7.9 to 13.2</c:v>
          </c:tx>
          <c:spPr>
            <a:ln w="12700">
              <a:solidFill>
                <a:srgbClr val="0000D4"/>
              </a:solidFill>
              <a:prstDash val="solid"/>
            </a:ln>
          </c:spPr>
          <c:marker>
            <c:symbol val="circle"/>
            <c:size val="3"/>
            <c:spPr>
              <a:noFill/>
              <a:ln>
                <a:solidFill>
                  <a:srgbClr val="0000D4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D4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Density!$C$31:$C$66</c:f>
              <c:numCache>
                <c:formatCode>General</c:formatCode>
                <c:ptCount val="36"/>
                <c:pt idx="0">
                  <c:v>611.0</c:v>
                </c:pt>
                <c:pt idx="1">
                  <c:v>633.0</c:v>
                </c:pt>
                <c:pt idx="2">
                  <c:v>654.0</c:v>
                </c:pt>
                <c:pt idx="3">
                  <c:v>680.0</c:v>
                </c:pt>
                <c:pt idx="4">
                  <c:v>705.0</c:v>
                </c:pt>
                <c:pt idx="5">
                  <c:v>728.0</c:v>
                </c:pt>
                <c:pt idx="6">
                  <c:v>750.0</c:v>
                </c:pt>
                <c:pt idx="7">
                  <c:v>773.0</c:v>
                </c:pt>
                <c:pt idx="8">
                  <c:v>798.0</c:v>
                </c:pt>
                <c:pt idx="9">
                  <c:v>822.0</c:v>
                </c:pt>
                <c:pt idx="10">
                  <c:v>847.0</c:v>
                </c:pt>
                <c:pt idx="11">
                  <c:v>870.0</c:v>
                </c:pt>
                <c:pt idx="12">
                  <c:v>895.0</c:v>
                </c:pt>
                <c:pt idx="13">
                  <c:v>918.0</c:v>
                </c:pt>
                <c:pt idx="14">
                  <c:v>940.0</c:v>
                </c:pt>
                <c:pt idx="15">
                  <c:v>956.0</c:v>
                </c:pt>
                <c:pt idx="16">
                  <c:v>980.0</c:v>
                </c:pt>
                <c:pt idx="17">
                  <c:v>1000.0</c:v>
                </c:pt>
                <c:pt idx="18">
                  <c:v>1018.0</c:v>
                </c:pt>
                <c:pt idx="19">
                  <c:v>1040.0</c:v>
                </c:pt>
                <c:pt idx="20">
                  <c:v>1060.0</c:v>
                </c:pt>
                <c:pt idx="21">
                  <c:v>1080.0</c:v>
                </c:pt>
                <c:pt idx="22">
                  <c:v>1100.0</c:v>
                </c:pt>
                <c:pt idx="23">
                  <c:v>1120.0</c:v>
                </c:pt>
                <c:pt idx="24">
                  <c:v>1143.0</c:v>
                </c:pt>
                <c:pt idx="25">
                  <c:v>1160.0</c:v>
                </c:pt>
                <c:pt idx="26">
                  <c:v>1180.0</c:v>
                </c:pt>
                <c:pt idx="27">
                  <c:v>1200.0</c:v>
                </c:pt>
                <c:pt idx="28">
                  <c:v>1225.0</c:v>
                </c:pt>
                <c:pt idx="29">
                  <c:v>1246.0</c:v>
                </c:pt>
                <c:pt idx="30">
                  <c:v>1265.0</c:v>
                </c:pt>
                <c:pt idx="31">
                  <c:v>1285.0</c:v>
                </c:pt>
                <c:pt idx="32">
                  <c:v>1302.0</c:v>
                </c:pt>
                <c:pt idx="33">
                  <c:v>1315.0</c:v>
                </c:pt>
                <c:pt idx="34">
                  <c:v>1333.0</c:v>
                </c:pt>
                <c:pt idx="35">
                  <c:v>1356.0</c:v>
                </c:pt>
              </c:numCache>
            </c:numRef>
          </c:xVal>
          <c:yVal>
            <c:numRef>
              <c:f>Density!$D$31:$D$66</c:f>
              <c:numCache>
                <c:formatCode>0.0</c:formatCode>
                <c:ptCount val="36"/>
                <c:pt idx="0">
                  <c:v>476.382142587986</c:v>
                </c:pt>
                <c:pt idx="1">
                  <c:v>442.9172813318051</c:v>
                </c:pt>
                <c:pt idx="2">
                  <c:v>417.6077223985592</c:v>
                </c:pt>
                <c:pt idx="3">
                  <c:v>482.2119939832934</c:v>
                </c:pt>
                <c:pt idx="4">
                  <c:v>452.1299607835067</c:v>
                </c:pt>
                <c:pt idx="5">
                  <c:v>440.6064085596392</c:v>
                </c:pt>
                <c:pt idx="6">
                  <c:v>454.7284088339866</c:v>
                </c:pt>
                <c:pt idx="7">
                  <c:v>482.9724093826815</c:v>
                </c:pt>
                <c:pt idx="8">
                  <c:v>439.1377205311071</c:v>
                </c:pt>
                <c:pt idx="9">
                  <c:v>470.9687091494862</c:v>
                </c:pt>
                <c:pt idx="10">
                  <c:v>478.114441288306</c:v>
                </c:pt>
                <c:pt idx="11">
                  <c:v>457.5528088888561</c:v>
                </c:pt>
                <c:pt idx="12">
                  <c:v>498.9020256921453</c:v>
                </c:pt>
                <c:pt idx="13">
                  <c:v>516.8652100411152</c:v>
                </c:pt>
                <c:pt idx="14">
                  <c:v>543.3118651003477</c:v>
                </c:pt>
                <c:pt idx="15">
                  <c:v>548.1101356481088</c:v>
                </c:pt>
                <c:pt idx="16">
                  <c:v>479.0888593072359</c:v>
                </c:pt>
                <c:pt idx="17">
                  <c:v>519.6896100959848</c:v>
                </c:pt>
                <c:pt idx="18">
                  <c:v>479.9910982136527</c:v>
                </c:pt>
                <c:pt idx="19">
                  <c:v>569.886901980256</c:v>
                </c:pt>
                <c:pt idx="20">
                  <c:v>496.9531896542854</c:v>
                </c:pt>
                <c:pt idx="21">
                  <c:v>493.7051295911855</c:v>
                </c:pt>
                <c:pt idx="22">
                  <c:v>542.426030537684</c:v>
                </c:pt>
                <c:pt idx="23">
                  <c:v>535.9299104114842</c:v>
                </c:pt>
                <c:pt idx="24">
                  <c:v>545.10921058981</c:v>
                </c:pt>
                <c:pt idx="25">
                  <c:v>599.9357998902177</c:v>
                </c:pt>
                <c:pt idx="26">
                  <c:v>526.1857302221845</c:v>
                </c:pt>
                <c:pt idx="27">
                  <c:v>620.3794720520817</c:v>
                </c:pt>
                <c:pt idx="28">
                  <c:v>454.7284088339866</c:v>
                </c:pt>
                <c:pt idx="29">
                  <c:v>553.7169059951266</c:v>
                </c:pt>
                <c:pt idx="30">
                  <c:v>502.594557132301</c:v>
                </c:pt>
                <c:pt idx="31">
                  <c:v>522.9376701590846</c:v>
                </c:pt>
                <c:pt idx="32">
                  <c:v>527.3321043621021</c:v>
                </c:pt>
                <c:pt idx="33">
                  <c:v>609.6358887664436</c:v>
                </c:pt>
                <c:pt idx="34">
                  <c:v>512.4716988446517</c:v>
                </c:pt>
                <c:pt idx="35">
                  <c:v>533.8116103703321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05373744"/>
        <c:axId val="-2004956848"/>
      </c:scatterChart>
      <c:valAx>
        <c:axId val="-2005373744"/>
        <c:scaling>
          <c:orientation val="minMax"/>
          <c:max val="1300.0"/>
          <c:min val="580.0"/>
        </c:scaling>
        <c:delete val="0"/>
        <c:axPos val="b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minorGridlines>
          <c:spPr>
            <a:ln w="3175">
              <a:solidFill>
                <a:srgbClr val="CCFFFF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Depth(cm)</a:t>
                </a:r>
              </a:p>
            </c:rich>
          </c:tx>
          <c:layout>
            <c:manualLayout>
              <c:xMode val="edge"/>
              <c:yMode val="edge"/>
              <c:x val="0.485342760510954"/>
              <c:y val="0.9018476055570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04956848"/>
        <c:crosses val="autoZero"/>
        <c:crossBetween val="midCat"/>
        <c:majorUnit val="100.0"/>
      </c:valAx>
      <c:valAx>
        <c:axId val="-2004956848"/>
        <c:scaling>
          <c:orientation val="minMax"/>
          <c:max val="550.0"/>
          <c:min val="440.0"/>
        </c:scaling>
        <c:delete val="0"/>
        <c:axPos val="l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minorGridlines>
          <c:spPr>
            <a:ln w="3175">
              <a:solidFill>
                <a:srgbClr val="CCFFFF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Density (kg/m^3)</a:t>
                </a:r>
              </a:p>
            </c:rich>
          </c:tx>
          <c:layout>
            <c:manualLayout>
              <c:xMode val="edge"/>
              <c:yMode val="edge"/>
              <c:x val="0.0293463064494995"/>
              <c:y val="0.3309198875229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05373744"/>
        <c:crosses val="autoZero"/>
        <c:crossBetween val="midCat"/>
        <c:majorUnit val="20.0"/>
        <c:minorUnit val="5.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863836017569546"/>
          <c:y val="0.0222222222222222"/>
          <c:w val="0.827232796486091"/>
          <c:h val="0.852525252525253"/>
        </c:manualLayout>
      </c:layout>
      <c:scatterChart>
        <c:scatterStyle val="lineMarker"/>
        <c:varyColors val="0"/>
        <c:ser>
          <c:idx val="3"/>
          <c:order val="0"/>
          <c:tx>
            <c:v>Agassiz</c:v>
          </c:tx>
          <c:spPr>
            <a:ln w="3175">
              <a:solidFill>
                <a:srgbClr val="0000D4"/>
              </a:solidFill>
              <a:prstDash val="solid"/>
            </a:ln>
          </c:spPr>
          <c:marker>
            <c:symbol val="circle"/>
            <c:size val="3"/>
            <c:spPr>
              <a:noFill/>
              <a:ln>
                <a:solidFill>
                  <a:srgbClr val="0000D4"/>
                </a:solidFill>
                <a:prstDash val="solid"/>
              </a:ln>
            </c:spPr>
          </c:marker>
          <c:xVal>
            <c:numRef>
              <c:f>Agassiz!$G$7:$G$197</c:f>
              <c:numCache>
                <c:formatCode>0.0</c:formatCode>
                <c:ptCount val="191"/>
                <c:pt idx="0">
                  <c:v>2009.4</c:v>
                </c:pt>
                <c:pt idx="1">
                  <c:v>2009.08</c:v>
                </c:pt>
                <c:pt idx="2">
                  <c:v>2008.76</c:v>
                </c:pt>
                <c:pt idx="3">
                  <c:v>2008.44</c:v>
                </c:pt>
                <c:pt idx="4">
                  <c:v>2008.12</c:v>
                </c:pt>
                <c:pt idx="5">
                  <c:v>2007.8</c:v>
                </c:pt>
                <c:pt idx="6">
                  <c:v>2008.6</c:v>
                </c:pt>
                <c:pt idx="7">
                  <c:v>2008.37112349118</c:v>
                </c:pt>
                <c:pt idx="8">
                  <c:v>2008.12878365831</c:v>
                </c:pt>
                <c:pt idx="9">
                  <c:v>2007.913370473537</c:v>
                </c:pt>
                <c:pt idx="10">
                  <c:v>2007.724883936861</c:v>
                </c:pt>
                <c:pt idx="11">
                  <c:v>2007.522934076137</c:v>
                </c:pt>
                <c:pt idx="12">
                  <c:v>2007.307520891365</c:v>
                </c:pt>
                <c:pt idx="13">
                  <c:v>2007.10557103064</c:v>
                </c:pt>
                <c:pt idx="14">
                  <c:v>2006.917084493964</c:v>
                </c:pt>
                <c:pt idx="15">
                  <c:v>2006.742061281337</c:v>
                </c:pt>
                <c:pt idx="16">
                  <c:v>2006.593964716806</c:v>
                </c:pt>
                <c:pt idx="17">
                  <c:v>2006.432404828226</c:v>
                </c:pt>
                <c:pt idx="18">
                  <c:v>2006.24391829155</c:v>
                </c:pt>
                <c:pt idx="19">
                  <c:v>2006.028505106778</c:v>
                </c:pt>
                <c:pt idx="20">
                  <c:v>2005.77270194986</c:v>
                </c:pt>
                <c:pt idx="21">
                  <c:v>2005.503435468895</c:v>
                </c:pt>
                <c:pt idx="22">
                  <c:v>2005.274558960074</c:v>
                </c:pt>
                <c:pt idx="23">
                  <c:v>2005.086072423398</c:v>
                </c:pt>
                <c:pt idx="24">
                  <c:v>2004.857195914577</c:v>
                </c:pt>
                <c:pt idx="25">
                  <c:v>2004.776415970287</c:v>
                </c:pt>
                <c:pt idx="26">
                  <c:v>2004.587929433611</c:v>
                </c:pt>
                <c:pt idx="27">
                  <c:v>2004.372516248839</c:v>
                </c:pt>
                <c:pt idx="28">
                  <c:v>2004.197493036211</c:v>
                </c:pt>
                <c:pt idx="29">
                  <c:v>2004.035933147632</c:v>
                </c:pt>
                <c:pt idx="30">
                  <c:v>2003.874373259052</c:v>
                </c:pt>
                <c:pt idx="31">
                  <c:v>2003.632033426183</c:v>
                </c:pt>
                <c:pt idx="32">
                  <c:v>2003.362766945218</c:v>
                </c:pt>
                <c:pt idx="33">
                  <c:v>2003.120427112349</c:v>
                </c:pt>
                <c:pt idx="34">
                  <c:v>2002.918477251625</c:v>
                </c:pt>
                <c:pt idx="35">
                  <c:v>2002.689600742804</c:v>
                </c:pt>
                <c:pt idx="36">
                  <c:v>2002.460724233983</c:v>
                </c:pt>
                <c:pt idx="37">
                  <c:v>2002.272237697307</c:v>
                </c:pt>
                <c:pt idx="38">
                  <c:v>2002.056824512534</c:v>
                </c:pt>
                <c:pt idx="39">
                  <c:v>2001.827948003714</c:v>
                </c:pt>
                <c:pt idx="40">
                  <c:v>2001.625998142989</c:v>
                </c:pt>
                <c:pt idx="41">
                  <c:v>2001.397121634169</c:v>
                </c:pt>
                <c:pt idx="42">
                  <c:v>2001.127855153203</c:v>
                </c:pt>
                <c:pt idx="43">
                  <c:v>2000.925905292479</c:v>
                </c:pt>
                <c:pt idx="44">
                  <c:v>2000.723955431755</c:v>
                </c:pt>
                <c:pt idx="45">
                  <c:v>2000.481615598886</c:v>
                </c:pt>
                <c:pt idx="46">
                  <c:v>2000.225812441968</c:v>
                </c:pt>
                <c:pt idx="47">
                  <c:v>1999.929619312906</c:v>
                </c:pt>
                <c:pt idx="48">
                  <c:v>1999.687279480037</c:v>
                </c:pt>
                <c:pt idx="49">
                  <c:v>1999.485329619313</c:v>
                </c:pt>
                <c:pt idx="50">
                  <c:v>1999.26991643454</c:v>
                </c:pt>
                <c:pt idx="51">
                  <c:v>1999.067966573816</c:v>
                </c:pt>
                <c:pt idx="52">
                  <c:v>1998.825626740947</c:v>
                </c:pt>
                <c:pt idx="53">
                  <c:v>1998.542896935933</c:v>
                </c:pt>
                <c:pt idx="54">
                  <c:v>1998.287093779016</c:v>
                </c:pt>
                <c:pt idx="55">
                  <c:v>1998.058217270195</c:v>
                </c:pt>
                <c:pt idx="56">
                  <c:v>1997.815877437326</c:v>
                </c:pt>
                <c:pt idx="57">
                  <c:v>1997.573537604457</c:v>
                </c:pt>
                <c:pt idx="58">
                  <c:v>1997.317734447539</c:v>
                </c:pt>
                <c:pt idx="59">
                  <c:v>1997.048467966574</c:v>
                </c:pt>
                <c:pt idx="60">
                  <c:v>1996.779201485608</c:v>
                </c:pt>
                <c:pt idx="61">
                  <c:v>1996.53686165274</c:v>
                </c:pt>
                <c:pt idx="62">
                  <c:v>1996.307985143918</c:v>
                </c:pt>
                <c:pt idx="63">
                  <c:v>1996.092571959146</c:v>
                </c:pt>
                <c:pt idx="64">
                  <c:v>1995.90408542247</c:v>
                </c:pt>
                <c:pt idx="65">
                  <c:v>1995.715598885794</c:v>
                </c:pt>
                <c:pt idx="66">
                  <c:v>1995.51364902507</c:v>
                </c:pt>
                <c:pt idx="67">
                  <c:v>1995.284772516249</c:v>
                </c:pt>
                <c:pt idx="68">
                  <c:v>1995.055896007428</c:v>
                </c:pt>
                <c:pt idx="69">
                  <c:v>1994.827019498607</c:v>
                </c:pt>
                <c:pt idx="70">
                  <c:v>1994.584679665738</c:v>
                </c:pt>
                <c:pt idx="71">
                  <c:v>1994.342339832869</c:v>
                </c:pt>
                <c:pt idx="72">
                  <c:v>1994.1</c:v>
                </c:pt>
                <c:pt idx="73">
                  <c:v>1993.708805031446</c:v>
                </c:pt>
                <c:pt idx="74">
                  <c:v>1993.339343116701</c:v>
                </c:pt>
                <c:pt idx="75">
                  <c:v>1992.991614255765</c:v>
                </c:pt>
                <c:pt idx="76">
                  <c:v>1992.643885394828</c:v>
                </c:pt>
                <c:pt idx="77">
                  <c:v>1992.296156533892</c:v>
                </c:pt>
                <c:pt idx="78">
                  <c:v>1991.948427672955</c:v>
                </c:pt>
                <c:pt idx="79">
                  <c:v>1991.600698812019</c:v>
                </c:pt>
                <c:pt idx="80">
                  <c:v>1991.252969951082</c:v>
                </c:pt>
                <c:pt idx="81">
                  <c:v>1990.905241090146</c:v>
                </c:pt>
                <c:pt idx="82">
                  <c:v>1990.557512229209</c:v>
                </c:pt>
                <c:pt idx="83">
                  <c:v>1990.231516422082</c:v>
                </c:pt>
                <c:pt idx="84">
                  <c:v>1989.905520614954</c:v>
                </c:pt>
                <c:pt idx="85">
                  <c:v>1989.557791754017</c:v>
                </c:pt>
                <c:pt idx="86">
                  <c:v>1989.210062893081</c:v>
                </c:pt>
                <c:pt idx="87">
                  <c:v>1988.884067085953</c:v>
                </c:pt>
                <c:pt idx="88">
                  <c:v>1988.558071278825</c:v>
                </c:pt>
                <c:pt idx="89">
                  <c:v>1988.210342417889</c:v>
                </c:pt>
                <c:pt idx="90">
                  <c:v>1987.862613556952</c:v>
                </c:pt>
                <c:pt idx="91">
                  <c:v>1987.514884696016</c:v>
                </c:pt>
                <c:pt idx="92">
                  <c:v>1987.16715583508</c:v>
                </c:pt>
                <c:pt idx="93">
                  <c:v>1986.819426974143</c:v>
                </c:pt>
                <c:pt idx="94">
                  <c:v>1986.471698113206</c:v>
                </c:pt>
                <c:pt idx="95">
                  <c:v>1986.123969252269</c:v>
                </c:pt>
                <c:pt idx="96">
                  <c:v>1985.776240391333</c:v>
                </c:pt>
                <c:pt idx="97">
                  <c:v>1985.428511530396</c:v>
                </c:pt>
                <c:pt idx="98">
                  <c:v>1985.08078266946</c:v>
                </c:pt>
                <c:pt idx="99">
                  <c:v>1984.711320754715</c:v>
                </c:pt>
                <c:pt idx="100">
                  <c:v>1984.320125786161</c:v>
                </c:pt>
                <c:pt idx="101">
                  <c:v>1983.950663871417</c:v>
                </c:pt>
                <c:pt idx="102">
                  <c:v>1983.60293501048</c:v>
                </c:pt>
                <c:pt idx="103">
                  <c:v>1983.255206149543</c:v>
                </c:pt>
                <c:pt idx="104">
                  <c:v>1982.907477288607</c:v>
                </c:pt>
                <c:pt idx="105">
                  <c:v>1982.538015373862</c:v>
                </c:pt>
                <c:pt idx="106">
                  <c:v>1982.168553459117</c:v>
                </c:pt>
                <c:pt idx="107">
                  <c:v>1981.82082459818</c:v>
                </c:pt>
                <c:pt idx="108">
                  <c:v>1981.473095737244</c:v>
                </c:pt>
                <c:pt idx="109">
                  <c:v>1981.125366876307</c:v>
                </c:pt>
                <c:pt idx="110">
                  <c:v>1980.777638015371</c:v>
                </c:pt>
                <c:pt idx="111">
                  <c:v>1980.408176100626</c:v>
                </c:pt>
                <c:pt idx="112">
                  <c:v>1979.995248078264</c:v>
                </c:pt>
                <c:pt idx="113">
                  <c:v>1979.560587002094</c:v>
                </c:pt>
                <c:pt idx="114">
                  <c:v>1979.191125087349</c:v>
                </c:pt>
                <c:pt idx="115">
                  <c:v>1978.865129280221</c:v>
                </c:pt>
                <c:pt idx="116">
                  <c:v>1978.517400419284</c:v>
                </c:pt>
                <c:pt idx="117">
                  <c:v>1978.169671558348</c:v>
                </c:pt>
                <c:pt idx="118">
                  <c:v>1977.821942697411</c:v>
                </c:pt>
                <c:pt idx="119">
                  <c:v>1977.452480782666</c:v>
                </c:pt>
                <c:pt idx="120">
                  <c:v>1977.061285814113</c:v>
                </c:pt>
                <c:pt idx="121">
                  <c:v>1976.691823899368</c:v>
                </c:pt>
                <c:pt idx="122">
                  <c:v>1976.344095038431</c:v>
                </c:pt>
                <c:pt idx="123">
                  <c:v>1975.974633123686</c:v>
                </c:pt>
                <c:pt idx="124">
                  <c:v>1975.605171208941</c:v>
                </c:pt>
                <c:pt idx="125">
                  <c:v>1975.257442348005</c:v>
                </c:pt>
                <c:pt idx="126">
                  <c:v>1974.909713487068</c:v>
                </c:pt>
                <c:pt idx="127">
                  <c:v>1974.561984626132</c:v>
                </c:pt>
                <c:pt idx="128">
                  <c:v>1974.214255765195</c:v>
                </c:pt>
                <c:pt idx="129">
                  <c:v>1973.801327742833</c:v>
                </c:pt>
                <c:pt idx="130">
                  <c:v>1973.366666666663</c:v>
                </c:pt>
                <c:pt idx="131">
                  <c:v>1972.997204751918</c:v>
                </c:pt>
                <c:pt idx="132">
                  <c:v>1972.649475890981</c:v>
                </c:pt>
                <c:pt idx="133">
                  <c:v>1972.301747030045</c:v>
                </c:pt>
                <c:pt idx="134">
                  <c:v>1971.954018169108</c:v>
                </c:pt>
                <c:pt idx="135">
                  <c:v>1971.606289308172</c:v>
                </c:pt>
                <c:pt idx="136">
                  <c:v>1971.258560447235</c:v>
                </c:pt>
                <c:pt idx="137">
                  <c:v>1970.910831586299</c:v>
                </c:pt>
                <c:pt idx="138">
                  <c:v>1970.563102725362</c:v>
                </c:pt>
                <c:pt idx="139">
                  <c:v>1970.193640810617</c:v>
                </c:pt>
                <c:pt idx="140">
                  <c:v>1969.824178895872</c:v>
                </c:pt>
                <c:pt idx="141">
                  <c:v>1969.476450034936</c:v>
                </c:pt>
                <c:pt idx="142">
                  <c:v>1969.128721173999</c:v>
                </c:pt>
                <c:pt idx="143">
                  <c:v>1968.759259259254</c:v>
                </c:pt>
                <c:pt idx="144">
                  <c:v>1968.389797344509</c:v>
                </c:pt>
                <c:pt idx="145">
                  <c:v>1968.020335429764</c:v>
                </c:pt>
                <c:pt idx="146">
                  <c:v>1967.607407407402</c:v>
                </c:pt>
                <c:pt idx="147">
                  <c:v>1967.216212438849</c:v>
                </c:pt>
                <c:pt idx="148">
                  <c:v>1966.868483577912</c:v>
                </c:pt>
                <c:pt idx="149">
                  <c:v>1966.520754716976</c:v>
                </c:pt>
                <c:pt idx="150">
                  <c:v>1966.173025856039</c:v>
                </c:pt>
                <c:pt idx="151">
                  <c:v>1965.825296995103</c:v>
                </c:pt>
                <c:pt idx="152">
                  <c:v>1965.477568134166</c:v>
                </c:pt>
                <c:pt idx="153">
                  <c:v>1965.12983927323</c:v>
                </c:pt>
                <c:pt idx="154">
                  <c:v>1964.782110412293</c:v>
                </c:pt>
                <c:pt idx="155">
                  <c:v>1964.434381551357</c:v>
                </c:pt>
                <c:pt idx="156">
                  <c:v>1964.064919636612</c:v>
                </c:pt>
                <c:pt idx="157">
                  <c:v>1963.673724668058</c:v>
                </c:pt>
                <c:pt idx="158">
                  <c:v>1963.304262753313</c:v>
                </c:pt>
                <c:pt idx="159">
                  <c:v>1963.0</c:v>
                </c:pt>
                <c:pt idx="160">
                  <c:v>1962.653493013972</c:v>
                </c:pt>
                <c:pt idx="161">
                  <c:v>1962.25748502994</c:v>
                </c:pt>
                <c:pt idx="162">
                  <c:v>1961.88622754491</c:v>
                </c:pt>
                <c:pt idx="163">
                  <c:v>1961.51497005988</c:v>
                </c:pt>
                <c:pt idx="164">
                  <c:v>1961.118962075848</c:v>
                </c:pt>
                <c:pt idx="165">
                  <c:v>1960.722954091817</c:v>
                </c:pt>
                <c:pt idx="166">
                  <c:v>1960.326946107785</c:v>
                </c:pt>
                <c:pt idx="167">
                  <c:v>1959.930938123753</c:v>
                </c:pt>
                <c:pt idx="168">
                  <c:v>1959.559680638723</c:v>
                </c:pt>
                <c:pt idx="169">
                  <c:v>1959.188423153693</c:v>
                </c:pt>
                <c:pt idx="170">
                  <c:v>1958.792415169661</c:v>
                </c:pt>
                <c:pt idx="171">
                  <c:v>1958.396407185629</c:v>
                </c:pt>
                <c:pt idx="172">
                  <c:v>1958.000399201597</c:v>
                </c:pt>
                <c:pt idx="173">
                  <c:v>1957.554890219561</c:v>
                </c:pt>
                <c:pt idx="174">
                  <c:v>1957.158882235529</c:v>
                </c:pt>
                <c:pt idx="175">
                  <c:v>1956.7876247505</c:v>
                </c:pt>
                <c:pt idx="176">
                  <c:v>1956.342115768463</c:v>
                </c:pt>
                <c:pt idx="177">
                  <c:v>1955.92135728543</c:v>
                </c:pt>
                <c:pt idx="178">
                  <c:v>1955.525349301397</c:v>
                </c:pt>
                <c:pt idx="179">
                  <c:v>1955.104590818363</c:v>
                </c:pt>
                <c:pt idx="180">
                  <c:v>1954.659081836327</c:v>
                </c:pt>
                <c:pt idx="181">
                  <c:v>1954.238323353293</c:v>
                </c:pt>
                <c:pt idx="182">
                  <c:v>1953.842315369261</c:v>
                </c:pt>
                <c:pt idx="183">
                  <c:v>1953.421556886227</c:v>
                </c:pt>
                <c:pt idx="184">
                  <c:v>1953.000798403193</c:v>
                </c:pt>
                <c:pt idx="185">
                  <c:v>1952.604790419161</c:v>
                </c:pt>
                <c:pt idx="186">
                  <c:v>1952.208782435129</c:v>
                </c:pt>
                <c:pt idx="187">
                  <c:v>1951.812774451098</c:v>
                </c:pt>
                <c:pt idx="188">
                  <c:v>1951.416766467066</c:v>
                </c:pt>
                <c:pt idx="189">
                  <c:v>1951.020758483034</c:v>
                </c:pt>
                <c:pt idx="190">
                  <c:v>1950.6</c:v>
                </c:pt>
              </c:numCache>
            </c:numRef>
          </c:xVal>
          <c:yVal>
            <c:numRef>
              <c:f>Agassiz!$E$7:$E$197</c:f>
              <c:numCache>
                <c:formatCode>0.0</c:formatCode>
                <c:ptCount val="191"/>
                <c:pt idx="0">
                  <c:v>0.77</c:v>
                </c:pt>
                <c:pt idx="1">
                  <c:v>0.38</c:v>
                </c:pt>
                <c:pt idx="2">
                  <c:v>0.26</c:v>
                </c:pt>
                <c:pt idx="3">
                  <c:v>0.97</c:v>
                </c:pt>
                <c:pt idx="4">
                  <c:v>0.92</c:v>
                </c:pt>
                <c:pt idx="5">
                  <c:v>0.52</c:v>
                </c:pt>
                <c:pt idx="6">
                  <c:v>1.34</c:v>
                </c:pt>
                <c:pt idx="7">
                  <c:v>2.06</c:v>
                </c:pt>
                <c:pt idx="8">
                  <c:v>0.88</c:v>
                </c:pt>
                <c:pt idx="9">
                  <c:v>0.76</c:v>
                </c:pt>
                <c:pt idx="10">
                  <c:v>0.8</c:v>
                </c:pt>
                <c:pt idx="11">
                  <c:v>0.49</c:v>
                </c:pt>
                <c:pt idx="12">
                  <c:v>0.73</c:v>
                </c:pt>
                <c:pt idx="13">
                  <c:v>0.8</c:v>
                </c:pt>
                <c:pt idx="14">
                  <c:v>0.64</c:v>
                </c:pt>
                <c:pt idx="15">
                  <c:v>0.78</c:v>
                </c:pt>
                <c:pt idx="16">
                  <c:v>0.8</c:v>
                </c:pt>
                <c:pt idx="17">
                  <c:v>0.57</c:v>
                </c:pt>
                <c:pt idx="18">
                  <c:v>0.52</c:v>
                </c:pt>
                <c:pt idx="19">
                  <c:v>0.38</c:v>
                </c:pt>
                <c:pt idx="20">
                  <c:v>1.27</c:v>
                </c:pt>
                <c:pt idx="21">
                  <c:v>0.61</c:v>
                </c:pt>
                <c:pt idx="22">
                  <c:v>0.86</c:v>
                </c:pt>
                <c:pt idx="23">
                  <c:v>0.55</c:v>
                </c:pt>
                <c:pt idx="24">
                  <c:v>0.65</c:v>
                </c:pt>
                <c:pt idx="25">
                  <c:v>0.81</c:v>
                </c:pt>
                <c:pt idx="26">
                  <c:v>0.61</c:v>
                </c:pt>
                <c:pt idx="27">
                  <c:v>0.54</c:v>
                </c:pt>
                <c:pt idx="28">
                  <c:v>0.6</c:v>
                </c:pt>
                <c:pt idx="29">
                  <c:v>0.9</c:v>
                </c:pt>
                <c:pt idx="30">
                  <c:v>1.06</c:v>
                </c:pt>
                <c:pt idx="31">
                  <c:v>0.69</c:v>
                </c:pt>
                <c:pt idx="32">
                  <c:v>0.88</c:v>
                </c:pt>
                <c:pt idx="33">
                  <c:v>0.73</c:v>
                </c:pt>
                <c:pt idx="34">
                  <c:v>0.85</c:v>
                </c:pt>
                <c:pt idx="35">
                  <c:v>0.72</c:v>
                </c:pt>
                <c:pt idx="36">
                  <c:v>0.97</c:v>
                </c:pt>
                <c:pt idx="37">
                  <c:v>1.2</c:v>
                </c:pt>
                <c:pt idx="38">
                  <c:v>0.86</c:v>
                </c:pt>
                <c:pt idx="39">
                  <c:v>0.73</c:v>
                </c:pt>
                <c:pt idx="40">
                  <c:v>1.39</c:v>
                </c:pt>
                <c:pt idx="41">
                  <c:v>0.91</c:v>
                </c:pt>
                <c:pt idx="42">
                  <c:v>1.08</c:v>
                </c:pt>
                <c:pt idx="43">
                  <c:v>2.02</c:v>
                </c:pt>
                <c:pt idx="44">
                  <c:v>2.41</c:v>
                </c:pt>
                <c:pt idx="45">
                  <c:v>0.75</c:v>
                </c:pt>
                <c:pt idx="46">
                  <c:v>0.55</c:v>
                </c:pt>
                <c:pt idx="47">
                  <c:v>0.6</c:v>
                </c:pt>
                <c:pt idx="48">
                  <c:v>1.79</c:v>
                </c:pt>
                <c:pt idx="49">
                  <c:v>0.57</c:v>
                </c:pt>
                <c:pt idx="50">
                  <c:v>2.77</c:v>
                </c:pt>
                <c:pt idx="51">
                  <c:v>0.57</c:v>
                </c:pt>
                <c:pt idx="52">
                  <c:v>0.62</c:v>
                </c:pt>
                <c:pt idx="53">
                  <c:v>0.7</c:v>
                </c:pt>
                <c:pt idx="54">
                  <c:v>4.03</c:v>
                </c:pt>
                <c:pt idx="55">
                  <c:v>1.04</c:v>
                </c:pt>
                <c:pt idx="56">
                  <c:v>0.67</c:v>
                </c:pt>
                <c:pt idx="57">
                  <c:v>1.02</c:v>
                </c:pt>
                <c:pt idx="58">
                  <c:v>0.56</c:v>
                </c:pt>
                <c:pt idx="59">
                  <c:v>0.94</c:v>
                </c:pt>
                <c:pt idx="60">
                  <c:v>0.29</c:v>
                </c:pt>
                <c:pt idx="61">
                  <c:v>0.73</c:v>
                </c:pt>
                <c:pt idx="62">
                  <c:v>0.8</c:v>
                </c:pt>
                <c:pt idx="63">
                  <c:v>0.45</c:v>
                </c:pt>
                <c:pt idx="64">
                  <c:v>0.47</c:v>
                </c:pt>
                <c:pt idx="65">
                  <c:v>0.77</c:v>
                </c:pt>
                <c:pt idx="66">
                  <c:v>1.41</c:v>
                </c:pt>
                <c:pt idx="67">
                  <c:v>0.41</c:v>
                </c:pt>
                <c:pt idx="68">
                  <c:v>0.53</c:v>
                </c:pt>
                <c:pt idx="69">
                  <c:v>0.2</c:v>
                </c:pt>
                <c:pt idx="70">
                  <c:v>0.25</c:v>
                </c:pt>
                <c:pt idx="71">
                  <c:v>0.35</c:v>
                </c:pt>
                <c:pt idx="72">
                  <c:v>0.32</c:v>
                </c:pt>
                <c:pt idx="73">
                  <c:v>0.35</c:v>
                </c:pt>
                <c:pt idx="74">
                  <c:v>0.67</c:v>
                </c:pt>
                <c:pt idx="75">
                  <c:v>0.45</c:v>
                </c:pt>
                <c:pt idx="76">
                  <c:v>0.47</c:v>
                </c:pt>
                <c:pt idx="77">
                  <c:v>0.65</c:v>
                </c:pt>
                <c:pt idx="78">
                  <c:v>0.31</c:v>
                </c:pt>
                <c:pt idx="79">
                  <c:v>0.46</c:v>
                </c:pt>
                <c:pt idx="80">
                  <c:v>0.43</c:v>
                </c:pt>
                <c:pt idx="81">
                  <c:v>0.29</c:v>
                </c:pt>
                <c:pt idx="82">
                  <c:v>0.46</c:v>
                </c:pt>
                <c:pt idx="83">
                  <c:v>0.31</c:v>
                </c:pt>
                <c:pt idx="84">
                  <c:v>0.57</c:v>
                </c:pt>
                <c:pt idx="85">
                  <c:v>0.49</c:v>
                </c:pt>
                <c:pt idx="86">
                  <c:v>0.48</c:v>
                </c:pt>
                <c:pt idx="87">
                  <c:v>0.3</c:v>
                </c:pt>
                <c:pt idx="88">
                  <c:v>0.62</c:v>
                </c:pt>
                <c:pt idx="89">
                  <c:v>0.63</c:v>
                </c:pt>
                <c:pt idx="90">
                  <c:v>0.36</c:v>
                </c:pt>
                <c:pt idx="91">
                  <c:v>0.46</c:v>
                </c:pt>
                <c:pt idx="92">
                  <c:v>0.37</c:v>
                </c:pt>
                <c:pt idx="93">
                  <c:v>0.7</c:v>
                </c:pt>
                <c:pt idx="94">
                  <c:v>0.45</c:v>
                </c:pt>
                <c:pt idx="95">
                  <c:v>0.52</c:v>
                </c:pt>
                <c:pt idx="96">
                  <c:v>1.35</c:v>
                </c:pt>
                <c:pt idx="97">
                  <c:v>0.28</c:v>
                </c:pt>
                <c:pt idx="98">
                  <c:v>0.56</c:v>
                </c:pt>
                <c:pt idx="99">
                  <c:v>0.6</c:v>
                </c:pt>
                <c:pt idx="100">
                  <c:v>0.44</c:v>
                </c:pt>
                <c:pt idx="101">
                  <c:v>0.46</c:v>
                </c:pt>
                <c:pt idx="102">
                  <c:v>0.54</c:v>
                </c:pt>
                <c:pt idx="103">
                  <c:v>0.46</c:v>
                </c:pt>
                <c:pt idx="104">
                  <c:v>0.49</c:v>
                </c:pt>
                <c:pt idx="105">
                  <c:v>1.05</c:v>
                </c:pt>
                <c:pt idx="106">
                  <c:v>0.51</c:v>
                </c:pt>
                <c:pt idx="107">
                  <c:v>0.64</c:v>
                </c:pt>
                <c:pt idx="108">
                  <c:v>0.63</c:v>
                </c:pt>
                <c:pt idx="109">
                  <c:v>0.85</c:v>
                </c:pt>
                <c:pt idx="110">
                  <c:v>0.37</c:v>
                </c:pt>
                <c:pt idx="111">
                  <c:v>0.28</c:v>
                </c:pt>
                <c:pt idx="112">
                  <c:v>0.59</c:v>
                </c:pt>
                <c:pt idx="113">
                  <c:v>0.54</c:v>
                </c:pt>
                <c:pt idx="114">
                  <c:v>0.83</c:v>
                </c:pt>
                <c:pt idx="115">
                  <c:v>0.44</c:v>
                </c:pt>
                <c:pt idx="116">
                  <c:v>0.36</c:v>
                </c:pt>
                <c:pt idx="117">
                  <c:v>0.62</c:v>
                </c:pt>
                <c:pt idx="118">
                  <c:v>0.22</c:v>
                </c:pt>
                <c:pt idx="119">
                  <c:v>0.71</c:v>
                </c:pt>
                <c:pt idx="120">
                  <c:v>1.09</c:v>
                </c:pt>
                <c:pt idx="121">
                  <c:v>0.65</c:v>
                </c:pt>
                <c:pt idx="122">
                  <c:v>1.2</c:v>
                </c:pt>
                <c:pt idx="123">
                  <c:v>0.41</c:v>
                </c:pt>
                <c:pt idx="124">
                  <c:v>0.5</c:v>
                </c:pt>
                <c:pt idx="125">
                  <c:v>1.41</c:v>
                </c:pt>
                <c:pt idx="126">
                  <c:v>0.55</c:v>
                </c:pt>
                <c:pt idx="127">
                  <c:v>0.26</c:v>
                </c:pt>
                <c:pt idx="128">
                  <c:v>0.62</c:v>
                </c:pt>
                <c:pt idx="129">
                  <c:v>0.39</c:v>
                </c:pt>
                <c:pt idx="130">
                  <c:v>0.55</c:v>
                </c:pt>
                <c:pt idx="131">
                  <c:v>1.02</c:v>
                </c:pt>
                <c:pt idx="132">
                  <c:v>0.45</c:v>
                </c:pt>
                <c:pt idx="133">
                  <c:v>1.24</c:v>
                </c:pt>
                <c:pt idx="134">
                  <c:v>0.43</c:v>
                </c:pt>
                <c:pt idx="135">
                  <c:v>0.26</c:v>
                </c:pt>
                <c:pt idx="136">
                  <c:v>0.66</c:v>
                </c:pt>
                <c:pt idx="137">
                  <c:v>0.41</c:v>
                </c:pt>
                <c:pt idx="138">
                  <c:v>0.35</c:v>
                </c:pt>
                <c:pt idx="139">
                  <c:v>0.41</c:v>
                </c:pt>
                <c:pt idx="140">
                  <c:v>0.39</c:v>
                </c:pt>
                <c:pt idx="141">
                  <c:v>0.65</c:v>
                </c:pt>
                <c:pt idx="142">
                  <c:v>0.37</c:v>
                </c:pt>
                <c:pt idx="143">
                  <c:v>0.46</c:v>
                </c:pt>
                <c:pt idx="144">
                  <c:v>0.36</c:v>
                </c:pt>
                <c:pt idx="145">
                  <c:v>0.48</c:v>
                </c:pt>
                <c:pt idx="146">
                  <c:v>1.48</c:v>
                </c:pt>
                <c:pt idx="147">
                  <c:v>1.11</c:v>
                </c:pt>
                <c:pt idx="148">
                  <c:v>0.5</c:v>
                </c:pt>
                <c:pt idx="149">
                  <c:v>0.42</c:v>
                </c:pt>
                <c:pt idx="150">
                  <c:v>0.62</c:v>
                </c:pt>
                <c:pt idx="151">
                  <c:v>0.72</c:v>
                </c:pt>
                <c:pt idx="152">
                  <c:v>0.7</c:v>
                </c:pt>
                <c:pt idx="153">
                  <c:v>0.26</c:v>
                </c:pt>
                <c:pt idx="154">
                  <c:v>0.36</c:v>
                </c:pt>
                <c:pt idx="155">
                  <c:v>0.38</c:v>
                </c:pt>
                <c:pt idx="156">
                  <c:v>0.68</c:v>
                </c:pt>
                <c:pt idx="157">
                  <c:v>0.65</c:v>
                </c:pt>
                <c:pt idx="158">
                  <c:v>0.94</c:v>
                </c:pt>
                <c:pt idx="159">
                  <c:v>0.26</c:v>
                </c:pt>
                <c:pt idx="160">
                  <c:v>0.45</c:v>
                </c:pt>
                <c:pt idx="161">
                  <c:v>0.78</c:v>
                </c:pt>
                <c:pt idx="162">
                  <c:v>0.59</c:v>
                </c:pt>
                <c:pt idx="163">
                  <c:v>0.34</c:v>
                </c:pt>
                <c:pt idx="164">
                  <c:v>0.43</c:v>
                </c:pt>
                <c:pt idx="165">
                  <c:v>0.51</c:v>
                </c:pt>
                <c:pt idx="166">
                  <c:v>0.82</c:v>
                </c:pt>
                <c:pt idx="167">
                  <c:v>0.36</c:v>
                </c:pt>
                <c:pt idx="168">
                  <c:v>1.34</c:v>
                </c:pt>
                <c:pt idx="169">
                  <c:v>0.56</c:v>
                </c:pt>
                <c:pt idx="170">
                  <c:v>0.35</c:v>
                </c:pt>
                <c:pt idx="171">
                  <c:v>0.68</c:v>
                </c:pt>
                <c:pt idx="172">
                  <c:v>0.47</c:v>
                </c:pt>
                <c:pt idx="173">
                  <c:v>0.7</c:v>
                </c:pt>
                <c:pt idx="174">
                  <c:v>0.47</c:v>
                </c:pt>
                <c:pt idx="175">
                  <c:v>0.42</c:v>
                </c:pt>
                <c:pt idx="176">
                  <c:v>0.29</c:v>
                </c:pt>
                <c:pt idx="177">
                  <c:v>0.4</c:v>
                </c:pt>
                <c:pt idx="178">
                  <c:v>0.37</c:v>
                </c:pt>
                <c:pt idx="179">
                  <c:v>0.81</c:v>
                </c:pt>
                <c:pt idx="180">
                  <c:v>0.42</c:v>
                </c:pt>
                <c:pt idx="181">
                  <c:v>0.55</c:v>
                </c:pt>
                <c:pt idx="182">
                  <c:v>0.43</c:v>
                </c:pt>
                <c:pt idx="183">
                  <c:v>0.53</c:v>
                </c:pt>
                <c:pt idx="184">
                  <c:v>0.34</c:v>
                </c:pt>
                <c:pt idx="185">
                  <c:v>0.36</c:v>
                </c:pt>
                <c:pt idx="186">
                  <c:v>0.67</c:v>
                </c:pt>
                <c:pt idx="187">
                  <c:v>0.46</c:v>
                </c:pt>
                <c:pt idx="188">
                  <c:v>0.34</c:v>
                </c:pt>
                <c:pt idx="189">
                  <c:v>0.38</c:v>
                </c:pt>
                <c:pt idx="190">
                  <c:v>0.46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3223824"/>
        <c:axId val="-1923221696"/>
      </c:scatterChart>
      <c:scatterChart>
        <c:scatterStyle val="lineMarker"/>
        <c:varyColors val="0"/>
        <c:ser>
          <c:idx val="0"/>
          <c:order val="1"/>
          <c:tx>
            <c:v>Mt Oxford</c:v>
          </c:tx>
          <c:spPr>
            <a:ln w="12700">
              <a:solidFill>
                <a:srgbClr val="DD0806"/>
              </a:solidFill>
              <a:prstDash val="sysDash"/>
            </a:ln>
          </c:spPr>
          <c:marker>
            <c:symbol val="circle"/>
            <c:size val="3"/>
            <c:spPr>
              <a:noFill/>
              <a:ln>
                <a:solidFill>
                  <a:srgbClr val="DD0806"/>
                </a:solidFill>
                <a:prstDash val="solid"/>
              </a:ln>
            </c:spPr>
          </c:marker>
          <c:xVal>
            <c:numRef>
              <c:f>Oxford!$E$4:$E$146</c:f>
              <c:numCache>
                <c:formatCode>0.0</c:formatCode>
                <c:ptCount val="143"/>
                <c:pt idx="0" formatCode="General">
                  <c:v>2008.4</c:v>
                </c:pt>
                <c:pt idx="1">
                  <c:v>2008.308333333333</c:v>
                </c:pt>
                <c:pt idx="2">
                  <c:v>2008.155555555556</c:v>
                </c:pt>
                <c:pt idx="3">
                  <c:v>2007.956944444444</c:v>
                </c:pt>
                <c:pt idx="4">
                  <c:v>2007.773611111111</c:v>
                </c:pt>
                <c:pt idx="5">
                  <c:v>2007.620833333333</c:v>
                </c:pt>
                <c:pt idx="6">
                  <c:v>2007.498611111111</c:v>
                </c:pt>
                <c:pt idx="7">
                  <c:v>2007.361111111111</c:v>
                </c:pt>
                <c:pt idx="8">
                  <c:v>2007.223611111111</c:v>
                </c:pt>
                <c:pt idx="9">
                  <c:v>2007.055555555555</c:v>
                </c:pt>
                <c:pt idx="10">
                  <c:v>2006.902777777777</c:v>
                </c:pt>
                <c:pt idx="11">
                  <c:v>2006.688888888888</c:v>
                </c:pt>
                <c:pt idx="12">
                  <c:v>2006.581944444444</c:v>
                </c:pt>
                <c:pt idx="13">
                  <c:v>2006.459722222222</c:v>
                </c:pt>
                <c:pt idx="14">
                  <c:v>2006.383333333333</c:v>
                </c:pt>
                <c:pt idx="15">
                  <c:v>2006.291666666666</c:v>
                </c:pt>
                <c:pt idx="16">
                  <c:v>2006.26111111111</c:v>
                </c:pt>
                <c:pt idx="17">
                  <c:v>2006.169444444444</c:v>
                </c:pt>
                <c:pt idx="18">
                  <c:v>2006.001388888888</c:v>
                </c:pt>
                <c:pt idx="19">
                  <c:v>2005.833333333333</c:v>
                </c:pt>
                <c:pt idx="20">
                  <c:v>2005.772222222221</c:v>
                </c:pt>
                <c:pt idx="21">
                  <c:v>2005.695833333333</c:v>
                </c:pt>
                <c:pt idx="22">
                  <c:v>2005.604166666666</c:v>
                </c:pt>
                <c:pt idx="23">
                  <c:v>2005.588888888888</c:v>
                </c:pt>
                <c:pt idx="24">
                  <c:v>2005.497222222221</c:v>
                </c:pt>
                <c:pt idx="25">
                  <c:v>2005.313888888888</c:v>
                </c:pt>
                <c:pt idx="26">
                  <c:v>2005.222222222221</c:v>
                </c:pt>
                <c:pt idx="27">
                  <c:v>2005.145833333332</c:v>
                </c:pt>
                <c:pt idx="28">
                  <c:v>2004.993055555555</c:v>
                </c:pt>
                <c:pt idx="29">
                  <c:v>2004.901388888888</c:v>
                </c:pt>
                <c:pt idx="30">
                  <c:v>2004.74861111111</c:v>
                </c:pt>
                <c:pt idx="31">
                  <c:v>2004.572916666666</c:v>
                </c:pt>
                <c:pt idx="32">
                  <c:v>2004.488888888888</c:v>
                </c:pt>
                <c:pt idx="33">
                  <c:v>2004.381944444443</c:v>
                </c:pt>
                <c:pt idx="34">
                  <c:v>2004.244444444443</c:v>
                </c:pt>
                <c:pt idx="35">
                  <c:v>2004.045833333332</c:v>
                </c:pt>
                <c:pt idx="36">
                  <c:v>2003.908333333332</c:v>
                </c:pt>
                <c:pt idx="37">
                  <c:v>2003.831944444443</c:v>
                </c:pt>
                <c:pt idx="38">
                  <c:v>2003.724999999999</c:v>
                </c:pt>
                <c:pt idx="39">
                  <c:v>2003.694444444443</c:v>
                </c:pt>
                <c:pt idx="40">
                  <c:v>2003.633333333332</c:v>
                </c:pt>
                <c:pt idx="41">
                  <c:v>2003.541666666665</c:v>
                </c:pt>
                <c:pt idx="42">
                  <c:v>2003.51111111111</c:v>
                </c:pt>
                <c:pt idx="43">
                  <c:v>2003.388888888888</c:v>
                </c:pt>
                <c:pt idx="44">
                  <c:v>2003.251388888888</c:v>
                </c:pt>
                <c:pt idx="45">
                  <c:v>2003.113888888887</c:v>
                </c:pt>
                <c:pt idx="46">
                  <c:v>2003.006944444443</c:v>
                </c:pt>
                <c:pt idx="47">
                  <c:v>2002.869444444443</c:v>
                </c:pt>
                <c:pt idx="48">
                  <c:v>2002.808333333332</c:v>
                </c:pt>
                <c:pt idx="49">
                  <c:v>2002.655555555554</c:v>
                </c:pt>
                <c:pt idx="50">
                  <c:v>2002.502777777776</c:v>
                </c:pt>
                <c:pt idx="51">
                  <c:v>2002.349999999998</c:v>
                </c:pt>
                <c:pt idx="52">
                  <c:v>2002.19722222222</c:v>
                </c:pt>
                <c:pt idx="53">
                  <c:v>2002.105555555554</c:v>
                </c:pt>
                <c:pt idx="54">
                  <c:v>2002.013888888887</c:v>
                </c:pt>
                <c:pt idx="55">
                  <c:v>2001.891666666665</c:v>
                </c:pt>
                <c:pt idx="56">
                  <c:v>2001.738888888887</c:v>
                </c:pt>
                <c:pt idx="57">
                  <c:v>2001.616666666665</c:v>
                </c:pt>
                <c:pt idx="58">
                  <c:v>2001.494444444442</c:v>
                </c:pt>
                <c:pt idx="59">
                  <c:v>2001.387499999998</c:v>
                </c:pt>
                <c:pt idx="60">
                  <c:v>2001.188888888887</c:v>
                </c:pt>
                <c:pt idx="61">
                  <c:v>2001.112499999998</c:v>
                </c:pt>
                <c:pt idx="62">
                  <c:v>2001.020833333331</c:v>
                </c:pt>
                <c:pt idx="63">
                  <c:v>2000.837499999998</c:v>
                </c:pt>
                <c:pt idx="64" formatCode="General">
                  <c:v>2000.7</c:v>
                </c:pt>
                <c:pt idx="65">
                  <c:v>2000.372727272727</c:v>
                </c:pt>
                <c:pt idx="66">
                  <c:v>2000.009090909091</c:v>
                </c:pt>
                <c:pt idx="67">
                  <c:v>1999.809090909091</c:v>
                </c:pt>
                <c:pt idx="68">
                  <c:v>1999.463636363636</c:v>
                </c:pt>
                <c:pt idx="69">
                  <c:v>1999.190909090909</c:v>
                </c:pt>
                <c:pt idx="70">
                  <c:v>1998.9</c:v>
                </c:pt>
                <c:pt idx="71">
                  <c:v>1998.518181818182</c:v>
                </c:pt>
                <c:pt idx="72" formatCode="General">
                  <c:v>1998.3</c:v>
                </c:pt>
                <c:pt idx="73">
                  <c:v>1998.098058252427</c:v>
                </c:pt>
                <c:pt idx="74">
                  <c:v>1997.946601941747</c:v>
                </c:pt>
                <c:pt idx="75">
                  <c:v>1997.769902912621</c:v>
                </c:pt>
                <c:pt idx="76">
                  <c:v>1997.542718446602</c:v>
                </c:pt>
                <c:pt idx="77">
                  <c:v>1997.340776699029</c:v>
                </c:pt>
                <c:pt idx="78">
                  <c:v>1997.302912621359</c:v>
                </c:pt>
                <c:pt idx="79">
                  <c:v>1997.100970873786</c:v>
                </c:pt>
                <c:pt idx="80">
                  <c:v>1996.747572815534</c:v>
                </c:pt>
                <c:pt idx="81">
                  <c:v>1996.495145631068</c:v>
                </c:pt>
                <c:pt idx="82">
                  <c:v>1996.267961165048</c:v>
                </c:pt>
                <c:pt idx="83">
                  <c:v>1995.96504854369</c:v>
                </c:pt>
                <c:pt idx="84">
                  <c:v>1995.763106796116</c:v>
                </c:pt>
                <c:pt idx="85">
                  <c:v>1995.649514563107</c:v>
                </c:pt>
                <c:pt idx="86">
                  <c:v>1995.371844660194</c:v>
                </c:pt>
                <c:pt idx="87">
                  <c:v>1995.182524271845</c:v>
                </c:pt>
                <c:pt idx="88">
                  <c:v>1994.955339805825</c:v>
                </c:pt>
                <c:pt idx="89">
                  <c:v>1994.70291262136</c:v>
                </c:pt>
                <c:pt idx="90">
                  <c:v>1994.589320388349</c:v>
                </c:pt>
                <c:pt idx="91">
                  <c:v>1994.32427184466</c:v>
                </c:pt>
                <c:pt idx="92">
                  <c:v>1994.09708737864</c:v>
                </c:pt>
                <c:pt idx="93">
                  <c:v>1993.844660194174</c:v>
                </c:pt>
                <c:pt idx="94">
                  <c:v>1993.617475728155</c:v>
                </c:pt>
                <c:pt idx="95">
                  <c:v>1993.516504854369</c:v>
                </c:pt>
                <c:pt idx="96">
                  <c:v>1993.314563106796</c:v>
                </c:pt>
                <c:pt idx="97">
                  <c:v>1993.036893203883</c:v>
                </c:pt>
                <c:pt idx="98">
                  <c:v>1992.83495145631</c:v>
                </c:pt>
                <c:pt idx="99">
                  <c:v>1992.633009708738</c:v>
                </c:pt>
                <c:pt idx="100">
                  <c:v>1992.431067961165</c:v>
                </c:pt>
                <c:pt idx="101">
                  <c:v>1992.229126213592</c:v>
                </c:pt>
                <c:pt idx="102">
                  <c:v>1992.027184466019</c:v>
                </c:pt>
                <c:pt idx="103">
                  <c:v>1991.913592233009</c:v>
                </c:pt>
                <c:pt idx="104">
                  <c:v>1991.76213592233</c:v>
                </c:pt>
                <c:pt idx="105">
                  <c:v>1991.598058252427</c:v>
                </c:pt>
                <c:pt idx="106">
                  <c:v>1991.471844660194</c:v>
                </c:pt>
                <c:pt idx="107">
                  <c:v>1991.307766990291</c:v>
                </c:pt>
                <c:pt idx="108">
                  <c:v>1991.143689320388</c:v>
                </c:pt>
                <c:pt idx="109">
                  <c:v>1991.017475728155</c:v>
                </c:pt>
                <c:pt idx="110">
                  <c:v>1990.891262135922</c:v>
                </c:pt>
                <c:pt idx="111">
                  <c:v>1990.790291262135</c:v>
                </c:pt>
                <c:pt idx="112">
                  <c:v>1990.701941747572</c:v>
                </c:pt>
                <c:pt idx="113">
                  <c:v>1990.537864077669</c:v>
                </c:pt>
                <c:pt idx="114">
                  <c:v>1990.38640776699</c:v>
                </c:pt>
                <c:pt idx="115">
                  <c:v>1990.23495145631</c:v>
                </c:pt>
                <c:pt idx="116">
                  <c:v>1990.108737864077</c:v>
                </c:pt>
                <c:pt idx="117">
                  <c:v>1989.957281553398</c:v>
                </c:pt>
                <c:pt idx="118">
                  <c:v>1989.805825242718</c:v>
                </c:pt>
                <c:pt idx="119">
                  <c:v>1989.679611650485</c:v>
                </c:pt>
                <c:pt idx="120">
                  <c:v>1989.528155339806</c:v>
                </c:pt>
                <c:pt idx="121">
                  <c:v>1989.401941747573</c:v>
                </c:pt>
                <c:pt idx="122">
                  <c:v>1989.250485436893</c:v>
                </c:pt>
                <c:pt idx="123">
                  <c:v>1989.12427184466</c:v>
                </c:pt>
                <c:pt idx="124">
                  <c:v>1988.985436893204</c:v>
                </c:pt>
                <c:pt idx="125">
                  <c:v>1988.846601941747</c:v>
                </c:pt>
                <c:pt idx="126">
                  <c:v>1988.720388349514</c:v>
                </c:pt>
                <c:pt idx="127">
                  <c:v>1988.594174757282</c:v>
                </c:pt>
                <c:pt idx="128">
                  <c:v>1988.467961165049</c:v>
                </c:pt>
                <c:pt idx="129">
                  <c:v>1988.341747572816</c:v>
                </c:pt>
                <c:pt idx="130">
                  <c:v>1988.215533980583</c:v>
                </c:pt>
                <c:pt idx="131">
                  <c:v>1988.064077669903</c:v>
                </c:pt>
                <c:pt idx="132">
                  <c:v>1987.912621359224</c:v>
                </c:pt>
                <c:pt idx="133">
                  <c:v>1987.761165048544</c:v>
                </c:pt>
                <c:pt idx="134">
                  <c:v>1987.609708737864</c:v>
                </c:pt>
                <c:pt idx="135">
                  <c:v>1987.458252427185</c:v>
                </c:pt>
                <c:pt idx="136">
                  <c:v>1987.306796116505</c:v>
                </c:pt>
                <c:pt idx="137">
                  <c:v>1987.256310679612</c:v>
                </c:pt>
                <c:pt idx="138">
                  <c:v>1987.256310679612</c:v>
                </c:pt>
                <c:pt idx="139">
                  <c:v>1987.130097087379</c:v>
                </c:pt>
                <c:pt idx="140">
                  <c:v>1986.978640776699</c:v>
                </c:pt>
                <c:pt idx="141">
                  <c:v>1986.776699029127</c:v>
                </c:pt>
                <c:pt idx="142" formatCode="General">
                  <c:v>1986.6</c:v>
                </c:pt>
              </c:numCache>
            </c:numRef>
          </c:xVal>
          <c:yVal>
            <c:numRef>
              <c:f>Oxford!$C$4:$C$146</c:f>
              <c:numCache>
                <c:formatCode>0.0</c:formatCode>
                <c:ptCount val="143"/>
                <c:pt idx="0">
                  <c:v>1.686666666666667</c:v>
                </c:pt>
                <c:pt idx="1">
                  <c:v>0.43</c:v>
                </c:pt>
                <c:pt idx="2">
                  <c:v>1.39</c:v>
                </c:pt>
                <c:pt idx="3">
                  <c:v>1.07</c:v>
                </c:pt>
                <c:pt idx="4">
                  <c:v>0.33</c:v>
                </c:pt>
                <c:pt idx="5">
                  <c:v>0.27</c:v>
                </c:pt>
                <c:pt idx="6">
                  <c:v>0.29</c:v>
                </c:pt>
                <c:pt idx="7">
                  <c:v>0.23</c:v>
                </c:pt>
                <c:pt idx="8">
                  <c:v>0.45</c:v>
                </c:pt>
                <c:pt idx="9">
                  <c:v>0.2</c:v>
                </c:pt>
                <c:pt idx="10">
                  <c:v>0.19</c:v>
                </c:pt>
                <c:pt idx="11">
                  <c:v>0.19</c:v>
                </c:pt>
                <c:pt idx="12">
                  <c:v>0.19</c:v>
                </c:pt>
                <c:pt idx="13">
                  <c:v>0.19</c:v>
                </c:pt>
                <c:pt idx="14">
                  <c:v>0.21</c:v>
                </c:pt>
                <c:pt idx="15">
                  <c:v>0.26</c:v>
                </c:pt>
                <c:pt idx="16">
                  <c:v>0.24</c:v>
                </c:pt>
                <c:pt idx="17">
                  <c:v>0.2</c:v>
                </c:pt>
                <c:pt idx="18">
                  <c:v>0.28</c:v>
                </c:pt>
                <c:pt idx="19">
                  <c:v>0.25</c:v>
                </c:pt>
                <c:pt idx="20">
                  <c:v>0.24</c:v>
                </c:pt>
                <c:pt idx="21">
                  <c:v>0.38</c:v>
                </c:pt>
                <c:pt idx="22">
                  <c:v>0.28</c:v>
                </c:pt>
                <c:pt idx="23">
                  <c:v>0.29</c:v>
                </c:pt>
                <c:pt idx="24">
                  <c:v>0.34</c:v>
                </c:pt>
                <c:pt idx="25">
                  <c:v>0.28</c:v>
                </c:pt>
                <c:pt idx="26">
                  <c:v>0.39</c:v>
                </c:pt>
                <c:pt idx="27">
                  <c:v>0.35</c:v>
                </c:pt>
                <c:pt idx="28">
                  <c:v>0.24</c:v>
                </c:pt>
                <c:pt idx="29">
                  <c:v>0.21</c:v>
                </c:pt>
                <c:pt idx="30">
                  <c:v>0.4</c:v>
                </c:pt>
                <c:pt idx="31">
                  <c:v>0.21</c:v>
                </c:pt>
                <c:pt idx="32">
                  <c:v>0.21</c:v>
                </c:pt>
                <c:pt idx="33">
                  <c:v>0.5</c:v>
                </c:pt>
                <c:pt idx="34">
                  <c:v>0.19</c:v>
                </c:pt>
                <c:pt idx="35">
                  <c:v>0.24</c:v>
                </c:pt>
                <c:pt idx="36">
                  <c:v>0.35</c:v>
                </c:pt>
                <c:pt idx="37">
                  <c:v>0.4</c:v>
                </c:pt>
                <c:pt idx="38">
                  <c:v>0.2</c:v>
                </c:pt>
                <c:pt idx="39">
                  <c:v>0.54</c:v>
                </c:pt>
                <c:pt idx="40">
                  <c:v>0.34</c:v>
                </c:pt>
                <c:pt idx="41">
                  <c:v>0.4</c:v>
                </c:pt>
                <c:pt idx="42">
                  <c:v>0.81</c:v>
                </c:pt>
                <c:pt idx="43">
                  <c:v>0.55</c:v>
                </c:pt>
                <c:pt idx="44">
                  <c:v>0.54</c:v>
                </c:pt>
                <c:pt idx="45">
                  <c:v>0.44</c:v>
                </c:pt>
                <c:pt idx="46">
                  <c:v>0.4</c:v>
                </c:pt>
                <c:pt idx="47">
                  <c:v>0.46</c:v>
                </c:pt>
                <c:pt idx="48">
                  <c:v>0.78</c:v>
                </c:pt>
                <c:pt idx="49">
                  <c:v>0.54</c:v>
                </c:pt>
                <c:pt idx="50">
                  <c:v>0.68</c:v>
                </c:pt>
                <c:pt idx="51">
                  <c:v>0.73</c:v>
                </c:pt>
                <c:pt idx="52">
                  <c:v>0.49</c:v>
                </c:pt>
                <c:pt idx="53">
                  <c:v>0.62</c:v>
                </c:pt>
                <c:pt idx="54">
                  <c:v>0.38</c:v>
                </c:pt>
                <c:pt idx="55">
                  <c:v>0.49</c:v>
                </c:pt>
                <c:pt idx="56">
                  <c:v>0.66</c:v>
                </c:pt>
                <c:pt idx="57">
                  <c:v>0.52</c:v>
                </c:pt>
                <c:pt idx="58">
                  <c:v>0.44</c:v>
                </c:pt>
                <c:pt idx="59">
                  <c:v>0.49</c:v>
                </c:pt>
                <c:pt idx="60">
                  <c:v>0.44</c:v>
                </c:pt>
                <c:pt idx="61">
                  <c:v>0.67</c:v>
                </c:pt>
                <c:pt idx="62">
                  <c:v>0.47</c:v>
                </c:pt>
                <c:pt idx="63">
                  <c:v>0.42</c:v>
                </c:pt>
                <c:pt idx="64">
                  <c:v>1.32</c:v>
                </c:pt>
                <c:pt idx="65">
                  <c:v>0.41</c:v>
                </c:pt>
                <c:pt idx="66">
                  <c:v>0.33</c:v>
                </c:pt>
                <c:pt idx="67">
                  <c:v>0.46</c:v>
                </c:pt>
                <c:pt idx="68">
                  <c:v>0.35</c:v>
                </c:pt>
                <c:pt idx="69">
                  <c:v>0.61</c:v>
                </c:pt>
                <c:pt idx="70">
                  <c:v>0.73</c:v>
                </c:pt>
                <c:pt idx="71">
                  <c:v>0.35</c:v>
                </c:pt>
                <c:pt idx="72">
                  <c:v>0.96</c:v>
                </c:pt>
                <c:pt idx="73">
                  <c:v>0.4</c:v>
                </c:pt>
                <c:pt idx="74">
                  <c:v>0.48</c:v>
                </c:pt>
                <c:pt idx="75">
                  <c:v>0.53</c:v>
                </c:pt>
                <c:pt idx="76">
                  <c:v>0.35</c:v>
                </c:pt>
                <c:pt idx="77">
                  <c:v>0.44</c:v>
                </c:pt>
                <c:pt idx="78">
                  <c:v>0.37</c:v>
                </c:pt>
                <c:pt idx="79">
                  <c:v>0.29</c:v>
                </c:pt>
                <c:pt idx="80">
                  <c:v>0.21</c:v>
                </c:pt>
                <c:pt idx="81">
                  <c:v>0.36</c:v>
                </c:pt>
                <c:pt idx="82">
                  <c:v>0.23</c:v>
                </c:pt>
                <c:pt idx="83">
                  <c:v>0.23</c:v>
                </c:pt>
                <c:pt idx="84">
                  <c:v>0.25</c:v>
                </c:pt>
                <c:pt idx="85">
                  <c:v>0.24</c:v>
                </c:pt>
                <c:pt idx="86">
                  <c:v>0.24</c:v>
                </c:pt>
                <c:pt idx="87">
                  <c:v>0.2</c:v>
                </c:pt>
                <c:pt idx="88">
                  <c:v>0.19</c:v>
                </c:pt>
                <c:pt idx="89">
                  <c:v>0.27</c:v>
                </c:pt>
                <c:pt idx="90">
                  <c:v>0.25</c:v>
                </c:pt>
                <c:pt idx="91">
                  <c:v>0.4</c:v>
                </c:pt>
                <c:pt idx="92">
                  <c:v>0.28</c:v>
                </c:pt>
                <c:pt idx="93">
                  <c:v>0.49</c:v>
                </c:pt>
                <c:pt idx="94">
                  <c:v>0.52</c:v>
                </c:pt>
                <c:pt idx="95">
                  <c:v>0.32</c:v>
                </c:pt>
                <c:pt idx="96">
                  <c:v>0.24</c:v>
                </c:pt>
                <c:pt idx="97">
                  <c:v>0.23</c:v>
                </c:pt>
                <c:pt idx="98">
                  <c:v>0.22</c:v>
                </c:pt>
                <c:pt idx="99">
                  <c:v>0.19</c:v>
                </c:pt>
                <c:pt idx="100">
                  <c:v>0.22</c:v>
                </c:pt>
                <c:pt idx="101">
                  <c:v>0.2</c:v>
                </c:pt>
                <c:pt idx="102">
                  <c:v>0.36</c:v>
                </c:pt>
                <c:pt idx="103">
                  <c:v>0.32</c:v>
                </c:pt>
                <c:pt idx="104">
                  <c:v>0.33</c:v>
                </c:pt>
                <c:pt idx="105">
                  <c:v>0.47</c:v>
                </c:pt>
                <c:pt idx="106">
                  <c:v>0.29</c:v>
                </c:pt>
                <c:pt idx="107">
                  <c:v>0.2</c:v>
                </c:pt>
                <c:pt idx="108">
                  <c:v>0.31</c:v>
                </c:pt>
                <c:pt idx="109">
                  <c:v>0.26</c:v>
                </c:pt>
                <c:pt idx="110">
                  <c:v>0.21</c:v>
                </c:pt>
                <c:pt idx="111">
                  <c:v>0.42</c:v>
                </c:pt>
                <c:pt idx="112">
                  <c:v>0.23</c:v>
                </c:pt>
                <c:pt idx="113">
                  <c:v>0.27</c:v>
                </c:pt>
                <c:pt idx="114">
                  <c:v>0.21</c:v>
                </c:pt>
                <c:pt idx="115">
                  <c:v>0.32</c:v>
                </c:pt>
                <c:pt idx="116">
                  <c:v>0.27</c:v>
                </c:pt>
                <c:pt idx="117">
                  <c:v>0.42</c:v>
                </c:pt>
                <c:pt idx="118">
                  <c:v>0.39</c:v>
                </c:pt>
                <c:pt idx="119">
                  <c:v>0.28</c:v>
                </c:pt>
                <c:pt idx="120">
                  <c:v>0.3</c:v>
                </c:pt>
                <c:pt idx="121">
                  <c:v>0.39</c:v>
                </c:pt>
                <c:pt idx="122">
                  <c:v>0.49</c:v>
                </c:pt>
                <c:pt idx="123">
                  <c:v>0.26</c:v>
                </c:pt>
                <c:pt idx="124">
                  <c:v>0.31</c:v>
                </c:pt>
                <c:pt idx="125">
                  <c:v>0.47</c:v>
                </c:pt>
                <c:pt idx="126">
                  <c:v>0.42</c:v>
                </c:pt>
                <c:pt idx="127">
                  <c:v>0.41</c:v>
                </c:pt>
                <c:pt idx="128">
                  <c:v>0.38</c:v>
                </c:pt>
                <c:pt idx="129">
                  <c:v>0.27</c:v>
                </c:pt>
                <c:pt idx="130">
                  <c:v>0.19</c:v>
                </c:pt>
                <c:pt idx="131">
                  <c:v>0.2</c:v>
                </c:pt>
                <c:pt idx="132">
                  <c:v>0.28</c:v>
                </c:pt>
                <c:pt idx="133">
                  <c:v>0.37</c:v>
                </c:pt>
                <c:pt idx="134">
                  <c:v>0.28</c:v>
                </c:pt>
                <c:pt idx="135">
                  <c:v>0.27</c:v>
                </c:pt>
                <c:pt idx="136">
                  <c:v>0.2</c:v>
                </c:pt>
                <c:pt idx="137">
                  <c:v>0.33</c:v>
                </c:pt>
                <c:pt idx="138">
                  <c:v>0.25</c:v>
                </c:pt>
                <c:pt idx="139">
                  <c:v>0.4</c:v>
                </c:pt>
                <c:pt idx="140">
                  <c:v>0.29</c:v>
                </c:pt>
                <c:pt idx="141">
                  <c:v>0.28</c:v>
                </c:pt>
                <c:pt idx="142">
                  <c:v>0.29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23216624"/>
        <c:axId val="-1923602448"/>
      </c:scatterChart>
      <c:valAx>
        <c:axId val="-1923223824"/>
        <c:scaling>
          <c:orientation val="minMax"/>
          <c:max val="2010.0"/>
          <c:min val="1980.0"/>
        </c:scaling>
        <c:delete val="0"/>
        <c:axPos val="b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minorGridlines>
          <c:spPr>
            <a:ln w="3175">
              <a:solidFill>
                <a:srgbClr val="00ABEA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 (calender year)</a:t>
                </a:r>
              </a:p>
            </c:rich>
          </c:tx>
          <c:layout>
            <c:manualLayout>
              <c:xMode val="edge"/>
              <c:yMode val="edge"/>
              <c:x val="0.415812591508053"/>
              <c:y val="0.9353535353535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23221696"/>
        <c:crosses val="autoZero"/>
        <c:crossBetween val="midCat"/>
        <c:majorUnit val="5.0"/>
        <c:minorUnit val="1.0"/>
      </c:valAx>
      <c:valAx>
        <c:axId val="-1923221696"/>
        <c:scaling>
          <c:orientation val="minMax"/>
          <c:max val="5.0"/>
          <c:min val="0.0"/>
        </c:scaling>
        <c:delete val="0"/>
        <c:axPos val="l"/>
        <c:majorGridlines>
          <c:spPr>
            <a:ln w="3175">
              <a:solidFill>
                <a:srgbClr val="33CCCC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D4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1" i="0" u="none" strike="noStrike" baseline="0">
                    <a:solidFill>
                      <a:srgbClr val="0000D4"/>
                    </a:solidFill>
                    <a:latin typeface="Arial"/>
                    <a:ea typeface="Arial"/>
                    <a:cs typeface="Arial"/>
                  </a:rPr>
                  <a:t>THg (pg g</a:t>
                </a:r>
                <a:r>
                  <a:rPr lang="en-US" sz="1200" b="1" i="0" u="none" strike="noStrike" baseline="30000">
                    <a:solidFill>
                      <a:srgbClr val="0000D4"/>
                    </a:solidFill>
                    <a:latin typeface="Arial"/>
                    <a:ea typeface="Arial"/>
                    <a:cs typeface="Arial"/>
                  </a:rPr>
                  <a:t>-1</a:t>
                </a:r>
                <a:r>
                  <a:rPr lang="en-US" sz="1200" b="1" i="0" u="none" strike="noStrike" baseline="0">
                    <a:solidFill>
                      <a:srgbClr val="0000D4"/>
                    </a:solidFill>
                    <a:latin typeface="Arial"/>
                    <a:ea typeface="Arial"/>
                    <a:cs typeface="Arial"/>
                  </a:rPr>
                  <a:t>, Agassiz)</a:t>
                </a:r>
              </a:p>
            </c:rich>
          </c:tx>
          <c:layout>
            <c:manualLayout>
              <c:xMode val="edge"/>
              <c:yMode val="edge"/>
              <c:x val="0.0102489019033675"/>
              <c:y val="0.32525252525252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D4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D4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23223824"/>
        <c:crosses val="autoZero"/>
        <c:crossBetween val="midCat"/>
        <c:majorUnit val="1.0"/>
      </c:valAx>
      <c:valAx>
        <c:axId val="-1923216624"/>
        <c:scaling>
          <c:orientation val="minMax"/>
        </c:scaling>
        <c:delete val="1"/>
        <c:axPos val="b"/>
        <c:majorTickMark val="out"/>
        <c:minorTickMark val="none"/>
        <c:tickLblPos val="nextTo"/>
        <c:crossAx val="-1923602448"/>
        <c:crosses val="autoZero"/>
        <c:crossBetween val="midCat"/>
      </c:valAx>
      <c:valAx>
        <c:axId val="-1923602448"/>
        <c:scaling>
          <c:orientation val="minMax"/>
          <c:max val="2.5"/>
          <c:min val="0.0"/>
        </c:scaling>
        <c:delete val="0"/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DD0806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 b="1" i="0" u="none" strike="noStrike" baseline="0">
                    <a:solidFill>
                      <a:srgbClr val="DD0806"/>
                    </a:solidFill>
                    <a:latin typeface="Arial"/>
                    <a:ea typeface="Arial"/>
                    <a:cs typeface="Arial"/>
                  </a:rPr>
                  <a:t>THg  (pg g</a:t>
                </a:r>
                <a:r>
                  <a:rPr lang="en-US" sz="1200" b="1" i="0" u="none" strike="noStrike" baseline="30000">
                    <a:solidFill>
                      <a:srgbClr val="DD0806"/>
                    </a:solidFill>
                    <a:latin typeface="Arial"/>
                    <a:ea typeface="Arial"/>
                    <a:cs typeface="Arial"/>
                  </a:rPr>
                  <a:t>-1</a:t>
                </a:r>
                <a:r>
                  <a:rPr lang="en-US" sz="1200" b="1" i="0" u="none" strike="noStrike" baseline="0">
                    <a:solidFill>
                      <a:srgbClr val="DD0806"/>
                    </a:solidFill>
                    <a:latin typeface="Arial"/>
                    <a:ea typeface="Arial"/>
                    <a:cs typeface="Arial"/>
                  </a:rPr>
                  <a:t>, Mt. Oxford)</a:t>
                </a:r>
              </a:p>
            </c:rich>
          </c:tx>
          <c:layout>
            <c:manualLayout>
              <c:xMode val="edge"/>
              <c:yMode val="edge"/>
              <c:x val="0.954612005856515"/>
              <c:y val="0.305050505050505"/>
            </c:manualLayout>
          </c:layout>
          <c:overlay val="0"/>
          <c:spPr>
            <a:noFill/>
            <a:ln w="3175">
              <a:solidFill>
                <a:srgbClr val="DD0806"/>
              </a:solidFill>
              <a:prstDash val="solid"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DD0806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923216624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5" footer="0.5"/>
  <pageSetup orientation="landscape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114300</xdr:colOff>
      <xdr:row>17</xdr:row>
      <xdr:rowOff>63500</xdr:rowOff>
    </xdr:from>
    <xdr:to>
      <xdr:col>12</xdr:col>
      <xdr:colOff>190500</xdr:colOff>
      <xdr:row>35</xdr:row>
      <xdr:rowOff>12700</xdr:rowOff>
    </xdr:to>
    <xdr:graphicFrame macro="">
      <xdr:nvGraphicFramePr>
        <xdr:cNvPr id="2067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34</xdr:row>
      <xdr:rowOff>63500</xdr:rowOff>
    </xdr:from>
    <xdr:to>
      <xdr:col>13</xdr:col>
      <xdr:colOff>0</xdr:colOff>
      <xdr:row>53</xdr:row>
      <xdr:rowOff>152400</xdr:rowOff>
    </xdr:to>
    <xdr:graphicFrame macro="">
      <xdr:nvGraphicFramePr>
        <xdr:cNvPr id="2073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52</xdr:row>
      <xdr:rowOff>76200</xdr:rowOff>
    </xdr:from>
    <xdr:to>
      <xdr:col>13</xdr:col>
      <xdr:colOff>711200</xdr:colOff>
      <xdr:row>73</xdr:row>
      <xdr:rowOff>101600</xdr:rowOff>
    </xdr:to>
    <xdr:graphicFrame macro="">
      <xdr:nvGraphicFramePr>
        <xdr:cNvPr id="2076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0.55277</cdr:x>
      <cdr:y>0.02456</cdr:y>
    </cdr:from>
    <cdr:to>
      <cdr:x>0.55277</cdr:x>
      <cdr:y>0.96193</cdr:y>
    </cdr:to>
    <cdr:sp macro="" textlink="">
      <cdr:nvSpPr>
        <cdr:cNvPr id="3073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471115" y="72041"/>
          <a:ext cx="0" cy="274996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xmlns:mc="http://schemas.openxmlformats.org/markup-compatibility/2006" xmlns:a14="http://schemas.microsoft.com/office/drawing/2010/main" val="DD0806" mc:Ignorable="a14" a14:legacySpreadsheetColorIndex="10"/>
          </a:solidFill>
          <a:prstDash val="sysDot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0.53036</cdr:x>
      <cdr:y>0.01569</cdr:y>
    </cdr:from>
    <cdr:to>
      <cdr:x>0.53036</cdr:x>
      <cdr:y>0.95792</cdr:y>
    </cdr:to>
    <cdr:sp macro="" textlink="">
      <cdr:nvSpPr>
        <cdr:cNvPr id="51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613406" y="50800"/>
          <a:ext cx="0" cy="305141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xmlns:mc="http://schemas.openxmlformats.org/markup-compatibility/2006" xmlns:a14="http://schemas.microsoft.com/office/drawing/2010/main" val="DD0806" mc:Ignorable="a14" a14:legacySpreadsheetColorIndex="10"/>
          </a:solidFill>
          <a:prstDash val="sysDot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0.63772</cdr:x>
      <cdr:y>0.01449</cdr:y>
    </cdr:from>
    <cdr:to>
      <cdr:x>0.63772</cdr:x>
      <cdr:y>0.96147</cdr:y>
    </cdr:to>
    <cdr:sp macro="" textlink="">
      <cdr:nvSpPr>
        <cdr:cNvPr id="122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595992" y="50800"/>
          <a:ext cx="0" cy="33193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9050">
          <a:solidFill>
            <a:srgbClr xmlns:mc="http://schemas.openxmlformats.org/markup-compatibility/2006" xmlns:a14="http://schemas.microsoft.com/office/drawing/2010/main" val="DD0806" mc:Ignorable="a14" a14:legacySpreadsheetColorIndex="10"/>
          </a:solidFill>
          <a:prstDash val="sysDot"/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4100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2</xdr:row>
      <xdr:rowOff>63500</xdr:rowOff>
    </xdr:from>
    <xdr:to>
      <xdr:col>2</xdr:col>
      <xdr:colOff>304800</xdr:colOff>
      <xdr:row>12</xdr:row>
      <xdr:rowOff>25400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1651000" y="393700"/>
          <a:ext cx="0" cy="16129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292100</xdr:colOff>
      <xdr:row>12</xdr:row>
      <xdr:rowOff>114300</xdr:rowOff>
    </xdr:from>
    <xdr:to>
      <xdr:col>2</xdr:col>
      <xdr:colOff>292100</xdr:colOff>
      <xdr:row>17</xdr:row>
      <xdr:rowOff>12700</xdr:rowOff>
    </xdr:to>
    <xdr:sp macro="" textlink="">
      <xdr:nvSpPr>
        <xdr:cNvPr id="10242" name="Line 2"/>
        <xdr:cNvSpPr>
          <a:spLocks noChangeShapeType="1"/>
        </xdr:cNvSpPr>
      </xdr:nvSpPr>
      <xdr:spPr bwMode="auto">
        <a:xfrm flipH="1">
          <a:off x="1638300" y="2095500"/>
          <a:ext cx="0" cy="7239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25400</xdr:colOff>
      <xdr:row>2</xdr:row>
      <xdr:rowOff>63500</xdr:rowOff>
    </xdr:from>
    <xdr:to>
      <xdr:col>10</xdr:col>
      <xdr:colOff>342900</xdr:colOff>
      <xdr:row>2</xdr:row>
      <xdr:rowOff>63500</xdr:rowOff>
    </xdr:to>
    <xdr:sp macro="" textlink="">
      <xdr:nvSpPr>
        <xdr:cNvPr id="10243" name="Line 3"/>
        <xdr:cNvSpPr>
          <a:spLocks noChangeShapeType="1"/>
        </xdr:cNvSpPr>
      </xdr:nvSpPr>
      <xdr:spPr bwMode="auto">
        <a:xfrm>
          <a:off x="1371600" y="393700"/>
          <a:ext cx="6019800" cy="0"/>
        </a:xfrm>
        <a:prstGeom prst="line">
          <a:avLst/>
        </a:prstGeom>
        <a:noFill/>
        <a:ln w="76200" cmpd="tri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oneCellAnchor>
    <xdr:from>
      <xdr:col>10</xdr:col>
      <xdr:colOff>355600</xdr:colOff>
      <xdr:row>1</xdr:row>
      <xdr:rowOff>101600</xdr:rowOff>
    </xdr:from>
    <xdr:ext cx="571500" cy="203200"/>
    <xdr:sp macro="" textlink="">
      <xdr:nvSpPr>
        <xdr:cNvPr id="10244" name="Text Box 4"/>
        <xdr:cNvSpPr txBox="1">
          <a:spLocks noChangeArrowheads="1"/>
        </xdr:cNvSpPr>
      </xdr:nvSpPr>
      <xdr:spPr bwMode="auto">
        <a:xfrm>
          <a:off x="7404100" y="266700"/>
          <a:ext cx="5715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Surface</a:t>
          </a:r>
        </a:p>
      </xdr:txBody>
    </xdr:sp>
    <xdr:clientData/>
  </xdr:oneCellAnchor>
  <xdr:oneCellAnchor>
    <xdr:from>
      <xdr:col>1</xdr:col>
      <xdr:colOff>152400</xdr:colOff>
      <xdr:row>1</xdr:row>
      <xdr:rowOff>101600</xdr:rowOff>
    </xdr:from>
    <xdr:ext cx="546100" cy="203200"/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825500" y="266700"/>
          <a:ext cx="5461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Surface</a:t>
          </a:r>
        </a:p>
      </xdr:txBody>
    </xdr:sp>
    <xdr:clientData/>
  </xdr:oneCellAnchor>
  <xdr:twoCellAnchor>
    <xdr:from>
      <xdr:col>1</xdr:col>
      <xdr:colOff>279400</xdr:colOff>
      <xdr:row>12</xdr:row>
      <xdr:rowOff>76200</xdr:rowOff>
    </xdr:from>
    <xdr:to>
      <xdr:col>7</xdr:col>
      <xdr:colOff>609600</xdr:colOff>
      <xdr:row>12</xdr:row>
      <xdr:rowOff>76200</xdr:rowOff>
    </xdr:to>
    <xdr:sp macro="" textlink="">
      <xdr:nvSpPr>
        <xdr:cNvPr id="10246" name="Line 6"/>
        <xdr:cNvSpPr>
          <a:spLocks noChangeShapeType="1"/>
        </xdr:cNvSpPr>
      </xdr:nvSpPr>
      <xdr:spPr bwMode="auto">
        <a:xfrm>
          <a:off x="952500" y="2057400"/>
          <a:ext cx="461010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7</xdr:col>
      <xdr:colOff>393700</xdr:colOff>
      <xdr:row>2</xdr:row>
      <xdr:rowOff>101600</xdr:rowOff>
    </xdr:from>
    <xdr:to>
      <xdr:col>7</xdr:col>
      <xdr:colOff>406400</xdr:colOff>
      <xdr:row>21</xdr:row>
      <xdr:rowOff>25400</xdr:rowOff>
    </xdr:to>
    <xdr:sp macro="" textlink="">
      <xdr:nvSpPr>
        <xdr:cNvPr id="10247" name="Line 7"/>
        <xdr:cNvSpPr>
          <a:spLocks noChangeShapeType="1"/>
        </xdr:cNvSpPr>
      </xdr:nvSpPr>
      <xdr:spPr bwMode="auto">
        <a:xfrm>
          <a:off x="5346700" y="431800"/>
          <a:ext cx="12700" cy="30607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7</xdr:col>
      <xdr:colOff>393700</xdr:colOff>
      <xdr:row>21</xdr:row>
      <xdr:rowOff>139700</xdr:rowOff>
    </xdr:from>
    <xdr:to>
      <xdr:col>7</xdr:col>
      <xdr:colOff>393700</xdr:colOff>
      <xdr:row>26</xdr:row>
      <xdr:rowOff>38100</xdr:rowOff>
    </xdr:to>
    <xdr:sp macro="" textlink="">
      <xdr:nvSpPr>
        <xdr:cNvPr id="10248" name="Line 8"/>
        <xdr:cNvSpPr>
          <a:spLocks noChangeShapeType="1"/>
        </xdr:cNvSpPr>
      </xdr:nvSpPr>
      <xdr:spPr bwMode="auto">
        <a:xfrm flipH="1">
          <a:off x="5346700" y="3606800"/>
          <a:ext cx="0" cy="7239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609600</xdr:colOff>
      <xdr:row>21</xdr:row>
      <xdr:rowOff>76200</xdr:rowOff>
    </xdr:from>
    <xdr:to>
      <xdr:col>7</xdr:col>
      <xdr:colOff>635000</xdr:colOff>
      <xdr:row>21</xdr:row>
      <xdr:rowOff>76200</xdr:rowOff>
    </xdr:to>
    <xdr:sp macro="" textlink="">
      <xdr:nvSpPr>
        <xdr:cNvPr id="10249" name="Line 9"/>
        <xdr:cNvSpPr>
          <a:spLocks noChangeShapeType="1"/>
        </xdr:cNvSpPr>
      </xdr:nvSpPr>
      <xdr:spPr bwMode="auto">
        <a:xfrm flipV="1">
          <a:off x="4889500" y="3543300"/>
          <a:ext cx="698500" cy="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6</xdr:col>
      <xdr:colOff>88900</xdr:colOff>
      <xdr:row>26</xdr:row>
      <xdr:rowOff>76200</xdr:rowOff>
    </xdr:from>
    <xdr:to>
      <xdr:col>8</xdr:col>
      <xdr:colOff>25400</xdr:colOff>
      <xdr:row>26</xdr:row>
      <xdr:rowOff>88900</xdr:rowOff>
    </xdr:to>
    <xdr:sp macro="" textlink="">
      <xdr:nvSpPr>
        <xdr:cNvPr id="10250" name="Line 10"/>
        <xdr:cNvSpPr>
          <a:spLocks noChangeShapeType="1"/>
        </xdr:cNvSpPr>
      </xdr:nvSpPr>
      <xdr:spPr bwMode="auto">
        <a:xfrm>
          <a:off x="4368800" y="4368800"/>
          <a:ext cx="1282700" cy="12700"/>
        </a:xfrm>
        <a:prstGeom prst="line">
          <a:avLst/>
        </a:prstGeom>
        <a:noFill/>
        <a:ln w="28575" cmpd="thinThick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533400</xdr:colOff>
      <xdr:row>2</xdr:row>
      <xdr:rowOff>101600</xdr:rowOff>
    </xdr:from>
    <xdr:to>
      <xdr:col>2</xdr:col>
      <xdr:colOff>533400</xdr:colOff>
      <xdr:row>11</xdr:row>
      <xdr:rowOff>139700</xdr:rowOff>
    </xdr:to>
    <xdr:sp macro="" textlink="">
      <xdr:nvSpPr>
        <xdr:cNvPr id="10251" name="Line 11"/>
        <xdr:cNvSpPr>
          <a:spLocks noChangeShapeType="1"/>
        </xdr:cNvSpPr>
      </xdr:nvSpPr>
      <xdr:spPr bwMode="auto">
        <a:xfrm>
          <a:off x="1879600" y="431800"/>
          <a:ext cx="0" cy="15240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17</xdr:col>
      <xdr:colOff>165100</xdr:colOff>
      <xdr:row>34</xdr:row>
      <xdr:rowOff>12700</xdr:rowOff>
    </xdr:from>
    <xdr:to>
      <xdr:col>17</xdr:col>
      <xdr:colOff>165100</xdr:colOff>
      <xdr:row>37</xdr:row>
      <xdr:rowOff>139700</xdr:rowOff>
    </xdr:to>
    <xdr:sp macro="" textlink="">
      <xdr:nvSpPr>
        <xdr:cNvPr id="10252" name="Line 12"/>
        <xdr:cNvSpPr>
          <a:spLocks noChangeShapeType="1"/>
        </xdr:cNvSpPr>
      </xdr:nvSpPr>
      <xdr:spPr bwMode="auto">
        <a:xfrm>
          <a:off x="12026900" y="5664200"/>
          <a:ext cx="0" cy="6223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165100</xdr:colOff>
      <xdr:row>45</xdr:row>
      <xdr:rowOff>12700</xdr:rowOff>
    </xdr:from>
    <xdr:to>
      <xdr:col>16</xdr:col>
      <xdr:colOff>165100</xdr:colOff>
      <xdr:row>48</xdr:row>
      <xdr:rowOff>139700</xdr:rowOff>
    </xdr:to>
    <xdr:sp macro="" textlink="">
      <xdr:nvSpPr>
        <xdr:cNvPr id="10253" name="Line 13"/>
        <xdr:cNvSpPr>
          <a:spLocks noChangeShapeType="1"/>
        </xdr:cNvSpPr>
      </xdr:nvSpPr>
      <xdr:spPr bwMode="auto">
        <a:xfrm>
          <a:off x="11353800" y="7480300"/>
          <a:ext cx="0" cy="6223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7</xdr:col>
      <xdr:colOff>279400</xdr:colOff>
      <xdr:row>12</xdr:row>
      <xdr:rowOff>88900</xdr:rowOff>
    </xdr:from>
    <xdr:to>
      <xdr:col>7</xdr:col>
      <xdr:colOff>279400</xdr:colOff>
      <xdr:row>21</xdr:row>
      <xdr:rowOff>63500</xdr:rowOff>
    </xdr:to>
    <xdr:sp macro="" textlink="">
      <xdr:nvSpPr>
        <xdr:cNvPr id="10254" name="Line 14"/>
        <xdr:cNvSpPr>
          <a:spLocks noChangeShapeType="1"/>
        </xdr:cNvSpPr>
      </xdr:nvSpPr>
      <xdr:spPr bwMode="auto">
        <a:xfrm>
          <a:off x="5232400" y="2070100"/>
          <a:ext cx="0" cy="1460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7</xdr:col>
      <xdr:colOff>635000</xdr:colOff>
      <xdr:row>2</xdr:row>
      <xdr:rowOff>101600</xdr:rowOff>
    </xdr:from>
    <xdr:to>
      <xdr:col>7</xdr:col>
      <xdr:colOff>635000</xdr:colOff>
      <xdr:row>21</xdr:row>
      <xdr:rowOff>50800</xdr:rowOff>
    </xdr:to>
    <xdr:sp macro="" textlink="">
      <xdr:nvSpPr>
        <xdr:cNvPr id="10255" name="Line 15"/>
        <xdr:cNvSpPr>
          <a:spLocks noChangeShapeType="1"/>
        </xdr:cNvSpPr>
      </xdr:nvSpPr>
      <xdr:spPr bwMode="auto">
        <a:xfrm>
          <a:off x="5588000" y="431800"/>
          <a:ext cx="0" cy="30861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419100</xdr:colOff>
      <xdr:row>12</xdr:row>
      <xdr:rowOff>127000</xdr:rowOff>
    </xdr:from>
    <xdr:to>
      <xdr:col>6</xdr:col>
      <xdr:colOff>622300</xdr:colOff>
      <xdr:row>21</xdr:row>
      <xdr:rowOff>63500</xdr:rowOff>
    </xdr:to>
    <xdr:sp macro="" textlink="">
      <xdr:nvSpPr>
        <xdr:cNvPr id="10256" name="Line 16"/>
        <xdr:cNvSpPr>
          <a:spLocks noChangeShapeType="1"/>
        </xdr:cNvSpPr>
      </xdr:nvSpPr>
      <xdr:spPr bwMode="auto">
        <a:xfrm>
          <a:off x="1765300" y="2108200"/>
          <a:ext cx="3136900" cy="14224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DD0806" mc:Ignorable="a14" a14:legacySpreadsheetColorIndex="10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8</xdr:col>
      <xdr:colOff>0</xdr:colOff>
      <xdr:row>9</xdr:row>
      <xdr:rowOff>101600</xdr:rowOff>
    </xdr:from>
    <xdr:to>
      <xdr:col>8</xdr:col>
      <xdr:colOff>596900</xdr:colOff>
      <xdr:row>9</xdr:row>
      <xdr:rowOff>101600</xdr:rowOff>
    </xdr:to>
    <xdr:sp macro="" textlink="">
      <xdr:nvSpPr>
        <xdr:cNvPr id="10257" name="Line 17"/>
        <xdr:cNvSpPr>
          <a:spLocks noChangeShapeType="1"/>
        </xdr:cNvSpPr>
      </xdr:nvSpPr>
      <xdr:spPr bwMode="auto">
        <a:xfrm flipV="1">
          <a:off x="5626100" y="1587500"/>
          <a:ext cx="596900" cy="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DD0806" mc:Ignorable="a14" a14:legacySpreadsheetColorIndex="10"/>
          </a:solidFill>
          <a:prstDash val="sysDot"/>
          <a:round/>
          <a:headEnd type="arrow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2</xdr:col>
      <xdr:colOff>355600</xdr:colOff>
      <xdr:row>2</xdr:row>
      <xdr:rowOff>88900</xdr:rowOff>
    </xdr:from>
    <xdr:to>
      <xdr:col>6</xdr:col>
      <xdr:colOff>12700</xdr:colOff>
      <xdr:row>9</xdr:row>
      <xdr:rowOff>63500</xdr:rowOff>
    </xdr:to>
    <xdr:sp macro="" textlink="">
      <xdr:nvSpPr>
        <xdr:cNvPr id="10258" name="Line 18"/>
        <xdr:cNvSpPr>
          <a:spLocks noChangeShapeType="1"/>
        </xdr:cNvSpPr>
      </xdr:nvSpPr>
      <xdr:spPr bwMode="auto">
        <a:xfrm>
          <a:off x="1701800" y="419100"/>
          <a:ext cx="2590800" cy="11303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DD0806" mc:Ignorable="a14" a14:legacySpreadsheetColorIndex="10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16</xdr:col>
      <xdr:colOff>609600</xdr:colOff>
      <xdr:row>36</xdr:row>
      <xdr:rowOff>25400</xdr:rowOff>
    </xdr:from>
    <xdr:to>
      <xdr:col>16</xdr:col>
      <xdr:colOff>609600</xdr:colOff>
      <xdr:row>40</xdr:row>
      <xdr:rowOff>0</xdr:rowOff>
    </xdr:to>
    <xdr:sp macro="" textlink="">
      <xdr:nvSpPr>
        <xdr:cNvPr id="10259" name="Line 19"/>
        <xdr:cNvSpPr>
          <a:spLocks noChangeShapeType="1"/>
        </xdr:cNvSpPr>
      </xdr:nvSpPr>
      <xdr:spPr bwMode="auto">
        <a:xfrm>
          <a:off x="11798300" y="6007100"/>
          <a:ext cx="0" cy="6350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609600</xdr:colOff>
      <xdr:row>36</xdr:row>
      <xdr:rowOff>25400</xdr:rowOff>
    </xdr:from>
    <xdr:to>
      <xdr:col>15</xdr:col>
      <xdr:colOff>609600</xdr:colOff>
      <xdr:row>40</xdr:row>
      <xdr:rowOff>0</xdr:rowOff>
    </xdr:to>
    <xdr:sp macro="" textlink="">
      <xdr:nvSpPr>
        <xdr:cNvPr id="10260" name="Line 20"/>
        <xdr:cNvSpPr>
          <a:spLocks noChangeShapeType="1"/>
        </xdr:cNvSpPr>
      </xdr:nvSpPr>
      <xdr:spPr bwMode="auto">
        <a:xfrm>
          <a:off x="11125200" y="6007100"/>
          <a:ext cx="0" cy="6350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609600</xdr:colOff>
      <xdr:row>36</xdr:row>
      <xdr:rowOff>25400</xdr:rowOff>
    </xdr:from>
    <xdr:to>
      <xdr:col>15</xdr:col>
      <xdr:colOff>609600</xdr:colOff>
      <xdr:row>40</xdr:row>
      <xdr:rowOff>0</xdr:rowOff>
    </xdr:to>
    <xdr:sp macro="" textlink="">
      <xdr:nvSpPr>
        <xdr:cNvPr id="10261" name="Line 21"/>
        <xdr:cNvSpPr>
          <a:spLocks noChangeShapeType="1"/>
        </xdr:cNvSpPr>
      </xdr:nvSpPr>
      <xdr:spPr bwMode="auto">
        <a:xfrm>
          <a:off x="11125200" y="6007100"/>
          <a:ext cx="0" cy="6350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17</xdr:col>
      <xdr:colOff>609600</xdr:colOff>
      <xdr:row>35</xdr:row>
      <xdr:rowOff>25400</xdr:rowOff>
    </xdr:from>
    <xdr:to>
      <xdr:col>17</xdr:col>
      <xdr:colOff>609600</xdr:colOff>
      <xdr:row>39</xdr:row>
      <xdr:rowOff>0</xdr:rowOff>
    </xdr:to>
    <xdr:sp macro="" textlink="">
      <xdr:nvSpPr>
        <xdr:cNvPr id="10262" name="Line 22"/>
        <xdr:cNvSpPr>
          <a:spLocks noChangeShapeType="1"/>
        </xdr:cNvSpPr>
      </xdr:nvSpPr>
      <xdr:spPr bwMode="auto">
        <a:xfrm>
          <a:off x="12471400" y="5842000"/>
          <a:ext cx="0" cy="6350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7</xdr:col>
      <xdr:colOff>609600</xdr:colOff>
      <xdr:row>22</xdr:row>
      <xdr:rowOff>25400</xdr:rowOff>
    </xdr:from>
    <xdr:to>
      <xdr:col>7</xdr:col>
      <xdr:colOff>609600</xdr:colOff>
      <xdr:row>26</xdr:row>
      <xdr:rowOff>0</xdr:rowOff>
    </xdr:to>
    <xdr:sp macro="" textlink="">
      <xdr:nvSpPr>
        <xdr:cNvPr id="10263" name="Line 23"/>
        <xdr:cNvSpPr>
          <a:spLocks noChangeShapeType="1"/>
        </xdr:cNvSpPr>
      </xdr:nvSpPr>
      <xdr:spPr bwMode="auto">
        <a:xfrm>
          <a:off x="5562600" y="3657600"/>
          <a:ext cx="0" cy="6350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15</xdr:col>
      <xdr:colOff>609600</xdr:colOff>
      <xdr:row>27</xdr:row>
      <xdr:rowOff>25400</xdr:rowOff>
    </xdr:from>
    <xdr:to>
      <xdr:col>15</xdr:col>
      <xdr:colOff>609600</xdr:colOff>
      <xdr:row>31</xdr:row>
      <xdr:rowOff>0</xdr:rowOff>
    </xdr:to>
    <xdr:sp macro="" textlink="">
      <xdr:nvSpPr>
        <xdr:cNvPr id="10264" name="Line 24"/>
        <xdr:cNvSpPr>
          <a:spLocks noChangeShapeType="1"/>
        </xdr:cNvSpPr>
      </xdr:nvSpPr>
      <xdr:spPr bwMode="auto">
        <a:xfrm>
          <a:off x="11125200" y="4521200"/>
          <a:ext cx="0" cy="6350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D4" mc:Ignorable="a14" a14:legacySpreadsheetColorIndex="12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8</xdr:col>
      <xdr:colOff>279400</xdr:colOff>
      <xdr:row>2</xdr:row>
      <xdr:rowOff>101600</xdr:rowOff>
    </xdr:from>
    <xdr:to>
      <xdr:col>8</xdr:col>
      <xdr:colOff>279400</xdr:colOff>
      <xdr:row>12</xdr:row>
      <xdr:rowOff>50800</xdr:rowOff>
    </xdr:to>
    <xdr:sp macro="" textlink="">
      <xdr:nvSpPr>
        <xdr:cNvPr id="10265" name="Line 25"/>
        <xdr:cNvSpPr>
          <a:spLocks noChangeShapeType="1"/>
        </xdr:cNvSpPr>
      </xdr:nvSpPr>
      <xdr:spPr bwMode="auto">
        <a:xfrm flipH="1">
          <a:off x="5905500" y="431800"/>
          <a:ext cx="0" cy="16002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20884" mc:Ignorable="a14" a14:legacySpreadsheetColorIndex="14"/>
          </a:solidFill>
          <a:prstDash val="sysDot"/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25"/>
  <sheetViews>
    <sheetView workbookViewId="0">
      <selection activeCell="G7" sqref="G7:G197"/>
    </sheetView>
  </sheetViews>
  <sheetFormatPr baseColWidth="10" defaultColWidth="8.83203125" defaultRowHeight="13" x14ac:dyDescent="0.15"/>
  <cols>
    <col min="1" max="1" width="18.5" bestFit="1" customWidth="1"/>
    <col min="2" max="4" width="8.6640625" customWidth="1"/>
    <col min="5" max="5" width="11.6640625" style="7" customWidth="1"/>
    <col min="6" max="6" width="13" style="7" customWidth="1"/>
    <col min="7" max="7" width="9.5" bestFit="1" customWidth="1"/>
  </cols>
  <sheetData>
    <row r="1" spans="1:8" x14ac:dyDescent="0.15">
      <c r="A1" s="1"/>
      <c r="B1" s="47" t="s">
        <v>0</v>
      </c>
      <c r="C1" s="48"/>
      <c r="D1" s="5" t="s">
        <v>273</v>
      </c>
      <c r="E1" s="9" t="s">
        <v>1</v>
      </c>
      <c r="F1" s="7" t="s">
        <v>275</v>
      </c>
    </row>
    <row r="2" spans="1:8" x14ac:dyDescent="0.15">
      <c r="A2" s="1"/>
      <c r="B2" s="2" t="s">
        <v>2</v>
      </c>
      <c r="C2" s="2" t="s">
        <v>3</v>
      </c>
      <c r="D2" s="2" t="s">
        <v>274</v>
      </c>
      <c r="E2" s="9" t="s">
        <v>4</v>
      </c>
      <c r="F2" s="8" t="s">
        <v>276</v>
      </c>
      <c r="G2" t="s">
        <v>282</v>
      </c>
    </row>
    <row r="3" spans="1:8" x14ac:dyDescent="0.15">
      <c r="A3" s="1"/>
      <c r="B3" s="2"/>
      <c r="C3" s="2"/>
      <c r="D3" s="2"/>
      <c r="E3" s="9" t="s">
        <v>5</v>
      </c>
      <c r="G3" t="s">
        <v>283</v>
      </c>
    </row>
    <row r="4" spans="1:8" x14ac:dyDescent="0.15">
      <c r="B4" s="2"/>
      <c r="C4" s="2"/>
      <c r="D4" s="2"/>
      <c r="E4" s="9" t="s">
        <v>6</v>
      </c>
      <c r="H4">
        <v>40</v>
      </c>
    </row>
    <row r="5" spans="1:8" x14ac:dyDescent="0.15">
      <c r="A5" s="1" t="s">
        <v>271</v>
      </c>
      <c r="B5" s="2"/>
      <c r="E5" s="9">
        <v>0.2</v>
      </c>
    </row>
    <row r="6" spans="1:8" x14ac:dyDescent="0.15">
      <c r="A6" s="1" t="s">
        <v>7</v>
      </c>
      <c r="E6" s="6"/>
    </row>
    <row r="7" spans="1:8" x14ac:dyDescent="0.15">
      <c r="A7" s="3" t="s">
        <v>193</v>
      </c>
      <c r="B7" s="2">
        <v>0</v>
      </c>
      <c r="C7" s="2">
        <v>10</v>
      </c>
      <c r="D7" s="2">
        <f t="shared" ref="D7:D12" si="0">(C7-B7)/2</f>
        <v>5</v>
      </c>
      <c r="E7" s="6">
        <v>0.77</v>
      </c>
      <c r="F7" s="7">
        <f t="shared" ref="F7:F12" si="1">(C7+B7)/2</f>
        <v>5</v>
      </c>
      <c r="G7" s="14">
        <v>2009.4</v>
      </c>
      <c r="H7" s="8">
        <v>1</v>
      </c>
    </row>
    <row r="8" spans="1:8" x14ac:dyDescent="0.15">
      <c r="A8" s="3" t="s">
        <v>194</v>
      </c>
      <c r="B8" s="2">
        <v>10</v>
      </c>
      <c r="C8" s="2">
        <v>20</v>
      </c>
      <c r="D8" s="2">
        <f t="shared" si="0"/>
        <v>5</v>
      </c>
      <c r="E8" s="6">
        <v>0.38</v>
      </c>
      <c r="F8" s="7">
        <f t="shared" si="1"/>
        <v>15</v>
      </c>
      <c r="G8" s="6">
        <v>2009.08</v>
      </c>
      <c r="H8" s="8">
        <v>2</v>
      </c>
    </row>
    <row r="9" spans="1:8" x14ac:dyDescent="0.15">
      <c r="A9" s="3" t="s">
        <v>195</v>
      </c>
      <c r="B9" s="2">
        <v>20</v>
      </c>
      <c r="C9" s="2">
        <v>30</v>
      </c>
      <c r="D9" s="2">
        <f t="shared" si="0"/>
        <v>5</v>
      </c>
      <c r="E9" s="6">
        <v>0.26</v>
      </c>
      <c r="F9" s="7">
        <f t="shared" si="1"/>
        <v>25</v>
      </c>
      <c r="G9" s="6">
        <v>2008.76</v>
      </c>
      <c r="H9" s="8">
        <v>3</v>
      </c>
    </row>
    <row r="10" spans="1:8" x14ac:dyDescent="0.15">
      <c r="A10" s="3" t="s">
        <v>196</v>
      </c>
      <c r="B10" s="2">
        <v>30</v>
      </c>
      <c r="C10" s="2">
        <v>40</v>
      </c>
      <c r="D10" s="2">
        <f t="shared" si="0"/>
        <v>5</v>
      </c>
      <c r="E10" s="6">
        <v>0.97</v>
      </c>
      <c r="F10" s="7">
        <f t="shared" si="1"/>
        <v>35</v>
      </c>
      <c r="G10" s="6">
        <v>2008.44</v>
      </c>
      <c r="H10" s="8">
        <v>4</v>
      </c>
    </row>
    <row r="11" spans="1:8" x14ac:dyDescent="0.15">
      <c r="A11" s="3" t="s">
        <v>197</v>
      </c>
      <c r="B11" s="2">
        <v>40</v>
      </c>
      <c r="C11" s="2">
        <v>50</v>
      </c>
      <c r="D11" s="2">
        <f t="shared" si="0"/>
        <v>5</v>
      </c>
      <c r="E11" s="6">
        <v>0.92</v>
      </c>
      <c r="F11" s="7">
        <f t="shared" si="1"/>
        <v>45</v>
      </c>
      <c r="G11" s="6">
        <v>2008.12</v>
      </c>
      <c r="H11" s="8">
        <v>5</v>
      </c>
    </row>
    <row r="12" spans="1:8" x14ac:dyDescent="0.15">
      <c r="A12" s="3" t="s">
        <v>198</v>
      </c>
      <c r="B12" s="2">
        <v>50</v>
      </c>
      <c r="C12" s="2">
        <v>60</v>
      </c>
      <c r="D12" s="2">
        <f t="shared" si="0"/>
        <v>5</v>
      </c>
      <c r="E12" s="6">
        <v>0.52</v>
      </c>
      <c r="F12" s="7">
        <f t="shared" si="1"/>
        <v>55</v>
      </c>
      <c r="G12" s="6">
        <v>2007.8</v>
      </c>
      <c r="H12" s="8">
        <v>6</v>
      </c>
    </row>
    <row r="13" spans="1:8" x14ac:dyDescent="0.15">
      <c r="A13" s="1" t="s">
        <v>8</v>
      </c>
      <c r="B13" s="2">
        <v>0</v>
      </c>
      <c r="C13" s="2">
        <v>8</v>
      </c>
      <c r="D13" s="2">
        <f>(C13+B13)/2</f>
        <v>4</v>
      </c>
      <c r="E13" s="6">
        <v>1.34</v>
      </c>
      <c r="F13" s="7">
        <f t="shared" ref="F13:F44" si="2">D13+$H$4</f>
        <v>44</v>
      </c>
      <c r="G13" s="14">
        <v>2008.6</v>
      </c>
    </row>
    <row r="14" spans="1:8" x14ac:dyDescent="0.15">
      <c r="A14" s="1" t="s">
        <v>9</v>
      </c>
      <c r="B14" s="2">
        <v>8</v>
      </c>
      <c r="C14" s="2">
        <v>17</v>
      </c>
      <c r="D14" s="2">
        <f t="shared" ref="D14:D26" si="3">(C14+B14)/2</f>
        <v>12.5</v>
      </c>
      <c r="E14" s="6">
        <v>2.06</v>
      </c>
      <c r="F14" s="7">
        <f t="shared" si="2"/>
        <v>52.5</v>
      </c>
      <c r="G14" s="6">
        <v>2008.3711234911791</v>
      </c>
    </row>
    <row r="15" spans="1:8" x14ac:dyDescent="0.15">
      <c r="A15" s="1" t="s">
        <v>10</v>
      </c>
      <c r="B15" s="2">
        <v>17</v>
      </c>
      <c r="C15" s="2">
        <v>26</v>
      </c>
      <c r="D15" s="2">
        <f t="shared" si="3"/>
        <v>21.5</v>
      </c>
      <c r="E15" s="6">
        <v>0.88</v>
      </c>
      <c r="F15" s="7">
        <f t="shared" si="2"/>
        <v>61.5</v>
      </c>
      <c r="G15" s="6">
        <v>2008.1287836583101</v>
      </c>
    </row>
    <row r="16" spans="1:8" x14ac:dyDescent="0.15">
      <c r="A16" s="1" t="s">
        <v>11</v>
      </c>
      <c r="B16" s="2">
        <v>26</v>
      </c>
      <c r="C16" s="2">
        <v>33</v>
      </c>
      <c r="D16" s="2">
        <f t="shared" si="3"/>
        <v>29.5</v>
      </c>
      <c r="E16" s="6">
        <v>0.76</v>
      </c>
      <c r="F16" s="7">
        <f t="shared" si="2"/>
        <v>69.5</v>
      </c>
      <c r="G16" s="6">
        <v>2007.9133704735375</v>
      </c>
    </row>
    <row r="17" spans="1:7" x14ac:dyDescent="0.15">
      <c r="A17" s="1" t="s">
        <v>12</v>
      </c>
      <c r="B17" s="2">
        <v>33</v>
      </c>
      <c r="C17" s="2">
        <v>40</v>
      </c>
      <c r="D17" s="2">
        <f t="shared" si="3"/>
        <v>36.5</v>
      </c>
      <c r="E17" s="6">
        <v>0.8</v>
      </c>
      <c r="F17" s="7">
        <f t="shared" si="2"/>
        <v>76.5</v>
      </c>
      <c r="G17" s="6">
        <v>2007.7248839368615</v>
      </c>
    </row>
    <row r="18" spans="1:7" x14ac:dyDescent="0.15">
      <c r="A18" s="1" t="s">
        <v>13</v>
      </c>
      <c r="B18" s="2">
        <v>40</v>
      </c>
      <c r="C18" s="2">
        <v>48</v>
      </c>
      <c r="D18" s="2">
        <f t="shared" si="3"/>
        <v>44</v>
      </c>
      <c r="E18" s="6">
        <v>0.49</v>
      </c>
      <c r="F18" s="7">
        <f t="shared" si="2"/>
        <v>84</v>
      </c>
      <c r="G18" s="6">
        <v>2007.5229340761373</v>
      </c>
    </row>
    <row r="19" spans="1:7" x14ac:dyDescent="0.15">
      <c r="A19" s="1" t="s">
        <v>14</v>
      </c>
      <c r="B19" s="2">
        <v>48</v>
      </c>
      <c r="C19" s="2">
        <v>56</v>
      </c>
      <c r="D19" s="2">
        <f t="shared" si="3"/>
        <v>52</v>
      </c>
      <c r="E19" s="6">
        <v>0.73</v>
      </c>
      <c r="F19" s="7">
        <f t="shared" si="2"/>
        <v>92</v>
      </c>
      <c r="G19" s="6">
        <v>2007.3075208913647</v>
      </c>
    </row>
    <row r="20" spans="1:7" x14ac:dyDescent="0.15">
      <c r="A20" s="1" t="s">
        <v>15</v>
      </c>
      <c r="B20" s="2">
        <v>56</v>
      </c>
      <c r="C20" s="2">
        <v>63</v>
      </c>
      <c r="D20" s="2">
        <f t="shared" si="3"/>
        <v>59.5</v>
      </c>
      <c r="E20" s="6">
        <v>0.8</v>
      </c>
      <c r="F20" s="7">
        <f t="shared" si="2"/>
        <v>99.5</v>
      </c>
      <c r="G20" s="6">
        <v>2007.1055710306405</v>
      </c>
    </row>
    <row r="21" spans="1:7" x14ac:dyDescent="0.15">
      <c r="A21" s="1" t="s">
        <v>16</v>
      </c>
      <c r="B21" s="2">
        <v>63</v>
      </c>
      <c r="C21" s="2">
        <v>70</v>
      </c>
      <c r="D21" s="2">
        <f t="shared" si="3"/>
        <v>66.5</v>
      </c>
      <c r="E21" s="6">
        <v>0.64</v>
      </c>
      <c r="F21" s="7">
        <f t="shared" si="2"/>
        <v>106.5</v>
      </c>
      <c r="G21" s="6">
        <v>2006.9170844939645</v>
      </c>
    </row>
    <row r="22" spans="1:7" x14ac:dyDescent="0.15">
      <c r="A22" s="1" t="s">
        <v>17</v>
      </c>
      <c r="B22" s="2">
        <v>70</v>
      </c>
      <c r="C22" s="2">
        <v>76</v>
      </c>
      <c r="D22" s="2">
        <f t="shared" si="3"/>
        <v>73</v>
      </c>
      <c r="E22" s="6">
        <v>0.78</v>
      </c>
      <c r="F22" s="7">
        <f t="shared" si="2"/>
        <v>113</v>
      </c>
      <c r="G22" s="6">
        <v>2006.7420612813369</v>
      </c>
    </row>
    <row r="23" spans="1:7" x14ac:dyDescent="0.15">
      <c r="A23" s="1" t="s">
        <v>18</v>
      </c>
      <c r="B23" s="2">
        <v>76</v>
      </c>
      <c r="C23" s="2">
        <v>81</v>
      </c>
      <c r="D23" s="2">
        <f t="shared" si="3"/>
        <v>78.5</v>
      </c>
      <c r="E23" s="6">
        <v>0.8</v>
      </c>
      <c r="F23" s="7">
        <f t="shared" si="2"/>
        <v>118.5</v>
      </c>
      <c r="G23" s="6">
        <v>2006.5939647168057</v>
      </c>
    </row>
    <row r="24" spans="1:7" x14ac:dyDescent="0.15">
      <c r="A24" s="1" t="s">
        <v>19</v>
      </c>
      <c r="B24" s="2">
        <v>81</v>
      </c>
      <c r="C24" s="2">
        <v>88</v>
      </c>
      <c r="D24" s="2">
        <f t="shared" si="3"/>
        <v>84.5</v>
      </c>
      <c r="E24" s="6">
        <v>0.56999999999999995</v>
      </c>
      <c r="F24" s="7">
        <f t="shared" si="2"/>
        <v>124.5</v>
      </c>
      <c r="G24" s="6">
        <v>2006.4324048282263</v>
      </c>
    </row>
    <row r="25" spans="1:7" x14ac:dyDescent="0.15">
      <c r="A25" s="1" t="s">
        <v>20</v>
      </c>
      <c r="B25" s="2">
        <v>88</v>
      </c>
      <c r="C25" s="2">
        <v>95</v>
      </c>
      <c r="D25" s="2">
        <f t="shared" si="3"/>
        <v>91.5</v>
      </c>
      <c r="E25" s="6">
        <v>0.52</v>
      </c>
      <c r="F25" s="7">
        <f t="shared" si="2"/>
        <v>131.5</v>
      </c>
      <c r="G25" s="6">
        <v>2006.2439182915502</v>
      </c>
    </row>
    <row r="26" spans="1:7" x14ac:dyDescent="0.15">
      <c r="A26" s="1" t="s">
        <v>21</v>
      </c>
      <c r="B26" s="2">
        <v>95</v>
      </c>
      <c r="C26" s="2">
        <v>104</v>
      </c>
      <c r="D26" s="2">
        <f t="shared" si="3"/>
        <v>99.5</v>
      </c>
      <c r="E26" s="6">
        <v>0.38</v>
      </c>
      <c r="F26" s="7">
        <f t="shared" si="2"/>
        <v>139.5</v>
      </c>
      <c r="G26" s="6">
        <v>2006.0285051067776</v>
      </c>
    </row>
    <row r="27" spans="1:7" x14ac:dyDescent="0.15">
      <c r="A27" s="1" t="s">
        <v>22</v>
      </c>
      <c r="B27" s="2">
        <v>0</v>
      </c>
      <c r="C27" s="2">
        <v>10</v>
      </c>
      <c r="D27" s="2">
        <f>(C27+B27)/2+C$26</f>
        <v>109</v>
      </c>
      <c r="E27" s="6">
        <v>1.27</v>
      </c>
      <c r="F27" s="7">
        <f t="shared" si="2"/>
        <v>149</v>
      </c>
      <c r="G27" s="6">
        <v>2005.7727019498602</v>
      </c>
    </row>
    <row r="28" spans="1:7" x14ac:dyDescent="0.15">
      <c r="A28" s="1" t="s">
        <v>23</v>
      </c>
      <c r="B28" s="2">
        <v>10</v>
      </c>
      <c r="C28" s="2">
        <v>20</v>
      </c>
      <c r="D28" s="2">
        <f>(C28+B28)/2+C$26</f>
        <v>119</v>
      </c>
      <c r="E28" s="6">
        <v>0.61</v>
      </c>
      <c r="F28" s="7">
        <f t="shared" si="2"/>
        <v>159</v>
      </c>
      <c r="G28" s="6">
        <v>2005.5034354688946</v>
      </c>
    </row>
    <row r="29" spans="1:7" x14ac:dyDescent="0.15">
      <c r="A29" s="1" t="s">
        <v>24</v>
      </c>
      <c r="B29" s="2">
        <v>20</v>
      </c>
      <c r="C29" s="2">
        <v>27</v>
      </c>
      <c r="D29" s="2">
        <f>(C29+B29)/2+C$26</f>
        <v>127.5</v>
      </c>
      <c r="E29" s="6">
        <v>0.86</v>
      </c>
      <c r="F29" s="7">
        <f t="shared" si="2"/>
        <v>167.5</v>
      </c>
      <c r="G29" s="6">
        <v>2005.2745589600738</v>
      </c>
    </row>
    <row r="30" spans="1:7" x14ac:dyDescent="0.15">
      <c r="A30" s="1" t="s">
        <v>25</v>
      </c>
      <c r="B30" s="2">
        <v>27</v>
      </c>
      <c r="C30" s="2">
        <v>34</v>
      </c>
      <c r="D30" s="2">
        <f>(C30+B30)/2+C$26</f>
        <v>134.5</v>
      </c>
      <c r="E30" s="6">
        <v>0.55000000000000004</v>
      </c>
      <c r="F30" s="7">
        <f t="shared" si="2"/>
        <v>174.5</v>
      </c>
      <c r="G30" s="6">
        <v>2005.0860724233978</v>
      </c>
    </row>
    <row r="31" spans="1:7" x14ac:dyDescent="0.15">
      <c r="A31" s="1" t="s">
        <v>26</v>
      </c>
      <c r="B31" s="2">
        <v>0</v>
      </c>
      <c r="C31" s="2">
        <v>10</v>
      </c>
      <c r="D31" s="2">
        <f>(C31+B31)/2+C$30+C$26</f>
        <v>143</v>
      </c>
      <c r="E31" s="6">
        <v>0.65</v>
      </c>
      <c r="F31" s="7">
        <f t="shared" si="2"/>
        <v>183</v>
      </c>
      <c r="G31" s="6">
        <v>2004.857195914577</v>
      </c>
    </row>
    <row r="32" spans="1:7" x14ac:dyDescent="0.15">
      <c r="A32" s="1" t="s">
        <v>27</v>
      </c>
      <c r="B32" s="2">
        <v>7</v>
      </c>
      <c r="C32" s="2">
        <v>9</v>
      </c>
      <c r="D32" s="2">
        <f t="shared" ref="D32:D38" si="4">(C32+B32)/2+C$30+C$26</f>
        <v>146</v>
      </c>
      <c r="E32" s="6">
        <v>0.81</v>
      </c>
      <c r="F32" s="7">
        <f t="shared" si="2"/>
        <v>186</v>
      </c>
      <c r="G32" s="6">
        <v>2004.7764159702874</v>
      </c>
    </row>
    <row r="33" spans="1:7" x14ac:dyDescent="0.15">
      <c r="A33" s="1" t="s">
        <v>28</v>
      </c>
      <c r="B33" s="2">
        <v>10</v>
      </c>
      <c r="C33" s="2">
        <v>20</v>
      </c>
      <c r="D33" s="2">
        <f t="shared" si="4"/>
        <v>153</v>
      </c>
      <c r="E33" s="6">
        <v>0.61</v>
      </c>
      <c r="F33" s="7">
        <f t="shared" si="2"/>
        <v>193</v>
      </c>
      <c r="G33" s="6">
        <v>2004.5879294336114</v>
      </c>
    </row>
    <row r="34" spans="1:7" x14ac:dyDescent="0.15">
      <c r="A34" s="1" t="s">
        <v>29</v>
      </c>
      <c r="B34" s="2">
        <v>20</v>
      </c>
      <c r="C34" s="2">
        <v>26</v>
      </c>
      <c r="D34" s="2">
        <f t="shared" si="4"/>
        <v>161</v>
      </c>
      <c r="E34" s="6">
        <v>0.54</v>
      </c>
      <c r="F34" s="7">
        <f t="shared" si="2"/>
        <v>201</v>
      </c>
      <c r="G34" s="6">
        <v>2004.3725162488388</v>
      </c>
    </row>
    <row r="35" spans="1:7" x14ac:dyDescent="0.15">
      <c r="A35" s="1" t="s">
        <v>30</v>
      </c>
      <c r="B35" s="2">
        <v>26</v>
      </c>
      <c r="C35" s="2">
        <v>33</v>
      </c>
      <c r="D35" s="2">
        <f t="shared" si="4"/>
        <v>167.5</v>
      </c>
      <c r="E35" s="6">
        <v>0.6</v>
      </c>
      <c r="F35" s="7">
        <f t="shared" si="2"/>
        <v>207.5</v>
      </c>
      <c r="G35" s="6">
        <v>2004.1974930362112</v>
      </c>
    </row>
    <row r="36" spans="1:7" x14ac:dyDescent="0.15">
      <c r="A36" s="1" t="s">
        <v>31</v>
      </c>
      <c r="B36" s="2">
        <v>33</v>
      </c>
      <c r="C36" s="2">
        <v>38</v>
      </c>
      <c r="D36" s="2">
        <f t="shared" si="4"/>
        <v>173.5</v>
      </c>
      <c r="E36" s="6">
        <v>0.9</v>
      </c>
      <c r="F36" s="7">
        <f t="shared" si="2"/>
        <v>213.5</v>
      </c>
      <c r="G36" s="6">
        <v>2004.0359331476318</v>
      </c>
    </row>
    <row r="37" spans="1:7" x14ac:dyDescent="0.15">
      <c r="A37" s="1" t="s">
        <v>32</v>
      </c>
      <c r="B37" s="2">
        <v>38</v>
      </c>
      <c r="C37" s="2">
        <v>45</v>
      </c>
      <c r="D37" s="2">
        <f t="shared" si="4"/>
        <v>179.5</v>
      </c>
      <c r="E37" s="6">
        <v>1.06</v>
      </c>
      <c r="F37" s="7">
        <f t="shared" si="2"/>
        <v>219.5</v>
      </c>
      <c r="G37" s="6">
        <v>2003.8743732590524</v>
      </c>
    </row>
    <row r="38" spans="1:7" x14ac:dyDescent="0.15">
      <c r="A38" s="1" t="s">
        <v>33</v>
      </c>
      <c r="B38" s="2">
        <v>45</v>
      </c>
      <c r="C38" s="2">
        <v>56</v>
      </c>
      <c r="D38" s="2">
        <f t="shared" si="4"/>
        <v>188.5</v>
      </c>
      <c r="E38" s="6">
        <v>0.69</v>
      </c>
      <c r="F38" s="7">
        <f t="shared" si="2"/>
        <v>228.5</v>
      </c>
      <c r="G38" s="6">
        <v>2003.6320334261834</v>
      </c>
    </row>
    <row r="39" spans="1:7" x14ac:dyDescent="0.15">
      <c r="A39" s="1" t="s">
        <v>34</v>
      </c>
      <c r="B39" s="2">
        <v>0</v>
      </c>
      <c r="C39" s="2">
        <v>9</v>
      </c>
      <c r="D39" s="2">
        <f>(C39+B39)/2+C$30+C$26+C$38</f>
        <v>198.5</v>
      </c>
      <c r="E39" s="6">
        <v>0.88</v>
      </c>
      <c r="F39" s="7">
        <f t="shared" si="2"/>
        <v>238.5</v>
      </c>
      <c r="G39" s="6">
        <v>2003.3627669452178</v>
      </c>
    </row>
    <row r="40" spans="1:7" x14ac:dyDescent="0.15">
      <c r="A40" s="1" t="s">
        <v>35</v>
      </c>
      <c r="B40" s="2">
        <v>9</v>
      </c>
      <c r="C40" s="2">
        <v>18</v>
      </c>
      <c r="D40" s="2">
        <f>(C40+B40)/2+C$30+C$26+C$38</f>
        <v>207.5</v>
      </c>
      <c r="E40" s="6">
        <v>0.73</v>
      </c>
      <c r="F40" s="7">
        <f t="shared" si="2"/>
        <v>247.5</v>
      </c>
      <c r="G40" s="6">
        <v>2003.1204271123488</v>
      </c>
    </row>
    <row r="41" spans="1:7" x14ac:dyDescent="0.15">
      <c r="A41" s="1" t="s">
        <v>36</v>
      </c>
      <c r="B41" s="2">
        <v>18</v>
      </c>
      <c r="C41" s="2">
        <v>24</v>
      </c>
      <c r="D41" s="2">
        <f>(C41+B41)/2+C$30+C$26+C$38</f>
        <v>215</v>
      </c>
      <c r="E41" s="6">
        <v>0.85</v>
      </c>
      <c r="F41" s="7">
        <f t="shared" si="2"/>
        <v>255</v>
      </c>
      <c r="G41" s="6">
        <v>2002.9184772516246</v>
      </c>
    </row>
    <row r="42" spans="1:7" x14ac:dyDescent="0.15">
      <c r="A42" s="1" t="s">
        <v>37</v>
      </c>
      <c r="B42" s="2">
        <v>24</v>
      </c>
      <c r="C42" s="2">
        <v>35</v>
      </c>
      <c r="D42" s="2">
        <f>(C42+B42)/2+C$30+C$26+C$38</f>
        <v>223.5</v>
      </c>
      <c r="E42" s="6">
        <v>0.72</v>
      </c>
      <c r="F42" s="7">
        <f t="shared" si="2"/>
        <v>263.5</v>
      </c>
      <c r="G42" s="6">
        <v>2002.6896007428038</v>
      </c>
    </row>
    <row r="43" spans="1:7" x14ac:dyDescent="0.15">
      <c r="A43" s="1" t="s">
        <v>38</v>
      </c>
      <c r="B43" s="2">
        <v>35</v>
      </c>
      <c r="C43" s="2">
        <v>41</v>
      </c>
      <c r="D43" s="2">
        <f>(C43+B43)/2+C$30+C$26+C$38</f>
        <v>232</v>
      </c>
      <c r="E43" s="6">
        <v>0.97</v>
      </c>
      <c r="F43" s="7">
        <f t="shared" si="2"/>
        <v>272</v>
      </c>
      <c r="G43" s="6">
        <v>2002.460724233983</v>
      </c>
    </row>
    <row r="44" spans="1:7" x14ac:dyDescent="0.15">
      <c r="A44" s="1" t="s">
        <v>39</v>
      </c>
      <c r="B44" s="2">
        <v>0</v>
      </c>
      <c r="C44" s="2">
        <v>8</v>
      </c>
      <c r="D44" s="2">
        <f>(C44+B44)/2+C$30+C$26+C$38+C$43</f>
        <v>239</v>
      </c>
      <c r="E44" s="6">
        <v>1.2</v>
      </c>
      <c r="F44" s="7">
        <f t="shared" si="2"/>
        <v>279</v>
      </c>
      <c r="G44" s="6">
        <v>2002.272237697307</v>
      </c>
    </row>
    <row r="45" spans="1:7" x14ac:dyDescent="0.15">
      <c r="A45" s="1" t="s">
        <v>40</v>
      </c>
      <c r="B45" s="2">
        <v>8</v>
      </c>
      <c r="C45" s="2">
        <v>16</v>
      </c>
      <c r="D45" s="2">
        <f t="shared" ref="D45:D51" si="5">(C45+B45)/2+C$30+C$26+C$38+C$43</f>
        <v>247</v>
      </c>
      <c r="E45" s="6">
        <v>0.86</v>
      </c>
      <c r="F45" s="7">
        <f t="shared" ref="F45:F76" si="6">D45+$H$4</f>
        <v>287</v>
      </c>
      <c r="G45" s="6">
        <v>2002.0568245125344</v>
      </c>
    </row>
    <row r="46" spans="1:7" x14ac:dyDescent="0.15">
      <c r="A46" s="1" t="s">
        <v>41</v>
      </c>
      <c r="B46" s="2">
        <v>16</v>
      </c>
      <c r="C46" s="2">
        <v>25</v>
      </c>
      <c r="D46" s="2">
        <f t="shared" si="5"/>
        <v>255.5</v>
      </c>
      <c r="E46" s="6">
        <v>0.73</v>
      </c>
      <c r="F46" s="7">
        <f t="shared" si="6"/>
        <v>295.5</v>
      </c>
      <c r="G46" s="6">
        <v>2001.8279480037136</v>
      </c>
    </row>
    <row r="47" spans="1:7" x14ac:dyDescent="0.15">
      <c r="A47" s="1" t="s">
        <v>42</v>
      </c>
      <c r="B47" s="2">
        <v>25</v>
      </c>
      <c r="C47" s="2">
        <v>31</v>
      </c>
      <c r="D47" s="2">
        <f t="shared" si="5"/>
        <v>263</v>
      </c>
      <c r="E47" s="6">
        <v>1.39</v>
      </c>
      <c r="F47" s="7">
        <f t="shared" si="6"/>
        <v>303</v>
      </c>
      <c r="G47" s="6">
        <v>2001.6259981429894</v>
      </c>
    </row>
    <row r="48" spans="1:7" x14ac:dyDescent="0.15">
      <c r="A48" s="1" t="s">
        <v>43</v>
      </c>
      <c r="B48" s="2">
        <v>31</v>
      </c>
      <c r="C48" s="2">
        <v>42</v>
      </c>
      <c r="D48" s="2">
        <f t="shared" si="5"/>
        <v>271.5</v>
      </c>
      <c r="E48" s="6">
        <v>0.91</v>
      </c>
      <c r="F48" s="7">
        <f t="shared" si="6"/>
        <v>311.5</v>
      </c>
      <c r="G48" s="6">
        <v>2001.3971216341686</v>
      </c>
    </row>
    <row r="49" spans="1:8" x14ac:dyDescent="0.15">
      <c r="A49" s="1" t="s">
        <v>44</v>
      </c>
      <c r="B49" s="2">
        <v>42</v>
      </c>
      <c r="C49" s="2">
        <v>51</v>
      </c>
      <c r="D49" s="2">
        <f t="shared" si="5"/>
        <v>281.5</v>
      </c>
      <c r="E49" s="6">
        <v>1.08</v>
      </c>
      <c r="F49" s="7">
        <f t="shared" si="6"/>
        <v>321.5</v>
      </c>
      <c r="G49" s="6">
        <v>2001.127855153203</v>
      </c>
    </row>
    <row r="50" spans="1:8" x14ac:dyDescent="0.15">
      <c r="A50" s="1" t="s">
        <v>45</v>
      </c>
      <c r="B50" s="2">
        <v>51</v>
      </c>
      <c r="C50" s="2">
        <v>57</v>
      </c>
      <c r="D50" s="2">
        <f t="shared" si="5"/>
        <v>289</v>
      </c>
      <c r="E50" s="6">
        <v>2.02</v>
      </c>
      <c r="F50" s="7">
        <f t="shared" si="6"/>
        <v>329</v>
      </c>
      <c r="G50" s="6">
        <v>2000.9259052924788</v>
      </c>
    </row>
    <row r="51" spans="1:8" x14ac:dyDescent="0.15">
      <c r="A51" s="1" t="s">
        <v>46</v>
      </c>
      <c r="B51" s="2">
        <v>57</v>
      </c>
      <c r="C51" s="2">
        <v>66</v>
      </c>
      <c r="D51" s="2">
        <f t="shared" si="5"/>
        <v>296.5</v>
      </c>
      <c r="E51" s="6">
        <v>2.41</v>
      </c>
      <c r="F51" s="7">
        <f t="shared" si="6"/>
        <v>336.5</v>
      </c>
      <c r="G51" s="6">
        <v>2000.7239554317546</v>
      </c>
    </row>
    <row r="52" spans="1:8" x14ac:dyDescent="0.15">
      <c r="A52" s="1" t="s">
        <v>47</v>
      </c>
      <c r="B52" s="2">
        <v>0</v>
      </c>
      <c r="C52" s="2">
        <v>9</v>
      </c>
      <c r="D52" s="2">
        <f>(C52+B52)/2+C$30+C$26+C$38+C$43+C$51</f>
        <v>305.5</v>
      </c>
      <c r="E52" s="6">
        <v>0.75</v>
      </c>
      <c r="F52" s="7">
        <f t="shared" si="6"/>
        <v>345.5</v>
      </c>
      <c r="G52" s="14">
        <v>2000.4816155988856</v>
      </c>
      <c r="H52">
        <f>COUNTA(F14:F52)</f>
        <v>39</v>
      </c>
    </row>
    <row r="53" spans="1:8" x14ac:dyDescent="0.15">
      <c r="A53" s="1" t="s">
        <v>48</v>
      </c>
      <c r="B53" s="2">
        <v>9</v>
      </c>
      <c r="C53" s="2">
        <v>19</v>
      </c>
      <c r="D53" s="2">
        <f t="shared" ref="D53:D60" si="7">(C53+B53)/2+C$30+C$26+C$38+C$43+C$51</f>
        <v>315</v>
      </c>
      <c r="E53" s="6">
        <v>0.55000000000000004</v>
      </c>
      <c r="F53" s="7">
        <f t="shared" si="6"/>
        <v>355</v>
      </c>
      <c r="G53" s="6">
        <v>2000.2258124419682</v>
      </c>
    </row>
    <row r="54" spans="1:8" x14ac:dyDescent="0.15">
      <c r="A54" s="1" t="s">
        <v>49</v>
      </c>
      <c r="B54" s="2">
        <v>19</v>
      </c>
      <c r="C54" s="2">
        <v>31</v>
      </c>
      <c r="D54" s="2">
        <f t="shared" si="7"/>
        <v>326</v>
      </c>
      <c r="E54" s="6">
        <v>0.6</v>
      </c>
      <c r="F54" s="7">
        <f t="shared" si="6"/>
        <v>366</v>
      </c>
      <c r="G54" s="6">
        <v>1999.929619312906</v>
      </c>
    </row>
    <row r="55" spans="1:8" x14ac:dyDescent="0.15">
      <c r="A55" s="1" t="s">
        <v>50</v>
      </c>
      <c r="B55" s="2">
        <v>31</v>
      </c>
      <c r="C55" s="2">
        <v>37</v>
      </c>
      <c r="D55" s="2">
        <f t="shared" si="7"/>
        <v>335</v>
      </c>
      <c r="E55" s="6">
        <v>1.79</v>
      </c>
      <c r="F55" s="7">
        <f t="shared" si="6"/>
        <v>375</v>
      </c>
      <c r="G55" s="6">
        <v>1999.687279480037</v>
      </c>
    </row>
    <row r="56" spans="1:8" x14ac:dyDescent="0.15">
      <c r="A56" s="1" t="s">
        <v>51</v>
      </c>
      <c r="B56" s="2">
        <v>37</v>
      </c>
      <c r="C56" s="2">
        <v>46</v>
      </c>
      <c r="D56" s="2">
        <f t="shared" si="7"/>
        <v>342.5</v>
      </c>
      <c r="E56" s="6">
        <v>0.56999999999999995</v>
      </c>
      <c r="F56" s="7">
        <f t="shared" si="6"/>
        <v>382.5</v>
      </c>
      <c r="G56" s="6">
        <v>1999.4853296193128</v>
      </c>
    </row>
    <row r="57" spans="1:8" x14ac:dyDescent="0.15">
      <c r="A57" s="1" t="s">
        <v>52</v>
      </c>
      <c r="B57" s="2">
        <v>46</v>
      </c>
      <c r="C57" s="2">
        <v>53</v>
      </c>
      <c r="D57" s="2">
        <f t="shared" si="7"/>
        <v>350.5</v>
      </c>
      <c r="E57" s="6">
        <v>2.77</v>
      </c>
      <c r="F57" s="7">
        <f t="shared" si="6"/>
        <v>390.5</v>
      </c>
      <c r="G57" s="6">
        <v>1999.2699164345402</v>
      </c>
    </row>
    <row r="58" spans="1:8" x14ac:dyDescent="0.15">
      <c r="A58" s="1" t="s">
        <v>53</v>
      </c>
      <c r="B58" s="2">
        <v>53</v>
      </c>
      <c r="C58" s="2">
        <v>61</v>
      </c>
      <c r="D58" s="2">
        <f t="shared" si="7"/>
        <v>358</v>
      </c>
      <c r="E58" s="6">
        <v>0.56999999999999995</v>
      </c>
      <c r="F58" s="7">
        <f t="shared" si="6"/>
        <v>398</v>
      </c>
      <c r="G58" s="6">
        <v>1999.067966573816</v>
      </c>
    </row>
    <row r="59" spans="1:8" x14ac:dyDescent="0.15">
      <c r="A59" s="1" t="s">
        <v>54</v>
      </c>
      <c r="B59" s="2">
        <v>61</v>
      </c>
      <c r="C59" s="2">
        <v>71</v>
      </c>
      <c r="D59" s="2">
        <f t="shared" si="7"/>
        <v>367</v>
      </c>
      <c r="E59" s="6">
        <v>0.62</v>
      </c>
      <c r="F59" s="7">
        <f t="shared" si="6"/>
        <v>407</v>
      </c>
      <c r="G59" s="6">
        <v>1998.825626740947</v>
      </c>
    </row>
    <row r="60" spans="1:8" x14ac:dyDescent="0.15">
      <c r="A60" s="1" t="s">
        <v>55</v>
      </c>
      <c r="B60" s="2">
        <v>71</v>
      </c>
      <c r="C60" s="2">
        <v>82</v>
      </c>
      <c r="D60" s="2">
        <f t="shared" si="7"/>
        <v>377.5</v>
      </c>
      <c r="E60" s="6">
        <v>0.7</v>
      </c>
      <c r="F60" s="7">
        <f t="shared" si="6"/>
        <v>417.5</v>
      </c>
      <c r="G60" s="6">
        <v>1998.542896935933</v>
      </c>
    </row>
    <row r="61" spans="1:8" x14ac:dyDescent="0.15">
      <c r="A61" s="1" t="s">
        <v>56</v>
      </c>
      <c r="B61" s="2">
        <v>0</v>
      </c>
      <c r="C61" s="2">
        <v>8</v>
      </c>
      <c r="D61" s="2">
        <f>(C61+B61)/2+C$30+C$26+C$38+C$43+C$51+C$60</f>
        <v>387</v>
      </c>
      <c r="E61" s="6">
        <v>4.03</v>
      </c>
      <c r="F61" s="7">
        <f t="shared" si="6"/>
        <v>427</v>
      </c>
      <c r="G61" s="6">
        <v>1998.2870937790155</v>
      </c>
    </row>
    <row r="62" spans="1:8" x14ac:dyDescent="0.15">
      <c r="A62" s="1" t="s">
        <v>57</v>
      </c>
      <c r="B62" s="2">
        <v>8</v>
      </c>
      <c r="C62" s="2">
        <v>17</v>
      </c>
      <c r="D62" s="2">
        <f>(C62+B62)/2+C$30+C$26+C$38+C$43+C$51+C$60</f>
        <v>395.5</v>
      </c>
      <c r="E62" s="6">
        <v>1.04</v>
      </c>
      <c r="F62" s="7">
        <f t="shared" si="6"/>
        <v>435.5</v>
      </c>
      <c r="G62" s="6">
        <v>1998.0582172701947</v>
      </c>
    </row>
    <row r="63" spans="1:8" x14ac:dyDescent="0.15">
      <c r="A63" s="1" t="s">
        <v>58</v>
      </c>
      <c r="B63" s="2">
        <v>17</v>
      </c>
      <c r="C63" s="2">
        <v>26</v>
      </c>
      <c r="D63" s="2">
        <f>(C63+B63)/2+C$30+C$26+C$38+C$43+C$51+C$60</f>
        <v>404.5</v>
      </c>
      <c r="E63" s="6">
        <v>0.67</v>
      </c>
      <c r="F63" s="7">
        <f t="shared" si="6"/>
        <v>444.5</v>
      </c>
      <c r="G63" s="6">
        <v>1997.8158774373258</v>
      </c>
    </row>
    <row r="64" spans="1:8" x14ac:dyDescent="0.15">
      <c r="A64" s="1" t="s">
        <v>59</v>
      </c>
      <c r="B64" s="2">
        <v>26</v>
      </c>
      <c r="C64" s="2">
        <v>35</v>
      </c>
      <c r="D64" s="2">
        <f>(C64+B64)/2+C$30+C$26+C$38+C$43+C$51+C$60</f>
        <v>413.5</v>
      </c>
      <c r="E64" s="6">
        <v>1.02</v>
      </c>
      <c r="F64" s="7">
        <f t="shared" si="6"/>
        <v>453.5</v>
      </c>
      <c r="G64" s="6">
        <v>1997.5735376044568</v>
      </c>
    </row>
    <row r="65" spans="1:7" x14ac:dyDescent="0.15">
      <c r="A65" s="1" t="s">
        <v>60</v>
      </c>
      <c r="B65" s="2">
        <v>35</v>
      </c>
      <c r="C65" s="2">
        <v>45</v>
      </c>
      <c r="D65" s="2">
        <f>(C65+B65)/2+C$30+C$26+C$38+C$43+C$51+C$60</f>
        <v>423</v>
      </c>
      <c r="E65" s="6">
        <v>0.56000000000000005</v>
      </c>
      <c r="F65" s="7">
        <f t="shared" si="6"/>
        <v>463</v>
      </c>
      <c r="G65" s="6">
        <v>1997.3177344475394</v>
      </c>
    </row>
    <row r="66" spans="1:7" x14ac:dyDescent="0.15">
      <c r="A66" s="1" t="s">
        <v>61</v>
      </c>
      <c r="B66" s="2">
        <v>0</v>
      </c>
      <c r="C66" s="2">
        <v>10</v>
      </c>
      <c r="D66" s="2">
        <f>(C66+B66)/2+C$30+C$26+C$38+C$43+C$51+C$60+C$65</f>
        <v>433</v>
      </c>
      <c r="E66" s="6">
        <v>0.94</v>
      </c>
      <c r="F66" s="7">
        <f t="shared" si="6"/>
        <v>473</v>
      </c>
      <c r="G66" s="6">
        <v>1997.0484679665738</v>
      </c>
    </row>
    <row r="67" spans="1:7" x14ac:dyDescent="0.15">
      <c r="A67" s="1" t="s">
        <v>62</v>
      </c>
      <c r="B67" s="2">
        <v>10</v>
      </c>
      <c r="C67" s="2">
        <v>20</v>
      </c>
      <c r="D67" s="2">
        <f t="shared" ref="D67:D74" si="8">(C67+B67)/2+C$30+C$26+C$38+C$43+C$51+C$60+C$65</f>
        <v>443</v>
      </c>
      <c r="E67" s="6">
        <v>0.28999999999999998</v>
      </c>
      <c r="F67" s="7">
        <f t="shared" si="6"/>
        <v>483</v>
      </c>
      <c r="G67" s="6">
        <v>1996.7792014856082</v>
      </c>
    </row>
    <row r="68" spans="1:7" x14ac:dyDescent="0.15">
      <c r="A68" s="1" t="s">
        <v>63</v>
      </c>
      <c r="B68" s="2">
        <v>20</v>
      </c>
      <c r="C68" s="2">
        <v>28</v>
      </c>
      <c r="D68" s="2">
        <f t="shared" si="8"/>
        <v>452</v>
      </c>
      <c r="E68" s="6">
        <v>0.73</v>
      </c>
      <c r="F68" s="7">
        <f t="shared" si="6"/>
        <v>492</v>
      </c>
      <c r="G68" s="6">
        <v>1996.5368616527392</v>
      </c>
    </row>
    <row r="69" spans="1:7" x14ac:dyDescent="0.15">
      <c r="A69" s="1" t="s">
        <v>64</v>
      </c>
      <c r="B69" s="2">
        <v>28</v>
      </c>
      <c r="C69" s="2">
        <v>37</v>
      </c>
      <c r="D69" s="2">
        <f t="shared" si="8"/>
        <v>460.5</v>
      </c>
      <c r="E69" s="6">
        <v>0.8</v>
      </c>
      <c r="F69" s="7">
        <f t="shared" si="6"/>
        <v>500.5</v>
      </c>
      <c r="G69" s="6">
        <v>1996.3079851439184</v>
      </c>
    </row>
    <row r="70" spans="1:7" x14ac:dyDescent="0.15">
      <c r="A70" s="1" t="s">
        <v>65</v>
      </c>
      <c r="B70" s="2">
        <v>37</v>
      </c>
      <c r="C70" s="2">
        <v>44</v>
      </c>
      <c r="D70" s="2">
        <f t="shared" si="8"/>
        <v>468.5</v>
      </c>
      <c r="E70" s="6">
        <v>0.45</v>
      </c>
      <c r="F70" s="7">
        <f t="shared" si="6"/>
        <v>508.5</v>
      </c>
      <c r="G70" s="6">
        <v>1996.0925719591457</v>
      </c>
    </row>
    <row r="71" spans="1:7" x14ac:dyDescent="0.15">
      <c r="A71" s="1" t="s">
        <v>66</v>
      </c>
      <c r="B71" s="2">
        <v>44</v>
      </c>
      <c r="C71" s="2">
        <v>51</v>
      </c>
      <c r="D71" s="2">
        <f t="shared" si="8"/>
        <v>475.5</v>
      </c>
      <c r="E71" s="6">
        <v>0.47</v>
      </c>
      <c r="F71" s="7">
        <f t="shared" si="6"/>
        <v>515.5</v>
      </c>
      <c r="G71" s="6">
        <v>1995.9040854224697</v>
      </c>
    </row>
    <row r="72" spans="1:7" x14ac:dyDescent="0.15">
      <c r="A72" s="1" t="s">
        <v>67</v>
      </c>
      <c r="B72" s="2">
        <v>51</v>
      </c>
      <c r="C72" s="2">
        <v>58</v>
      </c>
      <c r="D72" s="2">
        <f t="shared" si="8"/>
        <v>482.5</v>
      </c>
      <c r="E72" s="6">
        <v>0.77</v>
      </c>
      <c r="F72" s="7">
        <f t="shared" si="6"/>
        <v>522.5</v>
      </c>
      <c r="G72" s="6">
        <v>1995.7155988857937</v>
      </c>
    </row>
    <row r="73" spans="1:7" x14ac:dyDescent="0.15">
      <c r="A73" s="1" t="s">
        <v>68</v>
      </c>
      <c r="B73" s="2">
        <v>58</v>
      </c>
      <c r="C73" s="2">
        <v>66</v>
      </c>
      <c r="D73" s="2">
        <f t="shared" si="8"/>
        <v>490</v>
      </c>
      <c r="E73" s="6">
        <v>1.41</v>
      </c>
      <c r="F73" s="7">
        <f t="shared" si="6"/>
        <v>530</v>
      </c>
      <c r="G73" s="6">
        <v>1995.5136490250695</v>
      </c>
    </row>
    <row r="74" spans="1:7" x14ac:dyDescent="0.15">
      <c r="A74" s="1" t="s">
        <v>69</v>
      </c>
      <c r="B74" s="2">
        <v>66</v>
      </c>
      <c r="C74" s="2">
        <v>75</v>
      </c>
      <c r="D74" s="2">
        <f t="shared" si="8"/>
        <v>498.5</v>
      </c>
      <c r="E74" s="6">
        <v>0.41</v>
      </c>
      <c r="F74" s="7">
        <f t="shared" si="6"/>
        <v>538.5</v>
      </c>
      <c r="G74" s="6">
        <v>1995.2847725162487</v>
      </c>
    </row>
    <row r="75" spans="1:7" x14ac:dyDescent="0.15">
      <c r="A75" s="1" t="s">
        <v>70</v>
      </c>
      <c r="B75" s="2">
        <v>0</v>
      </c>
      <c r="C75" s="2">
        <v>8</v>
      </c>
      <c r="D75" s="2">
        <f t="shared" ref="D75:D80" si="9">(C75+B75)/2+C$30+C$26+C$38+C$43+C$51+C$60+C$65+C$74</f>
        <v>507</v>
      </c>
      <c r="E75" s="6">
        <v>0.53</v>
      </c>
      <c r="F75" s="7">
        <f t="shared" si="6"/>
        <v>547</v>
      </c>
      <c r="G75" s="6">
        <v>1995.0558960074279</v>
      </c>
    </row>
    <row r="76" spans="1:7" x14ac:dyDescent="0.15">
      <c r="A76" s="1" t="s">
        <v>71</v>
      </c>
      <c r="B76" s="2">
        <v>8</v>
      </c>
      <c r="C76" s="2">
        <v>17</v>
      </c>
      <c r="D76" s="2">
        <f t="shared" si="9"/>
        <v>515.5</v>
      </c>
      <c r="E76" s="6">
        <v>0.2</v>
      </c>
      <c r="F76" s="7">
        <f t="shared" si="6"/>
        <v>555.5</v>
      </c>
      <c r="G76" s="6">
        <v>1994.8270194986071</v>
      </c>
    </row>
    <row r="77" spans="1:7" x14ac:dyDescent="0.15">
      <c r="A77" s="1" t="s">
        <v>72</v>
      </c>
      <c r="B77" s="2">
        <v>17</v>
      </c>
      <c r="C77" s="2">
        <v>26</v>
      </c>
      <c r="D77" s="2">
        <f t="shared" si="9"/>
        <v>524.5</v>
      </c>
      <c r="E77" s="6">
        <v>0.25</v>
      </c>
      <c r="F77" s="7">
        <f t="shared" ref="F77:F108" si="10">D77+$H$4</f>
        <v>564.5</v>
      </c>
      <c r="G77" s="6">
        <v>1994.5846796657381</v>
      </c>
    </row>
    <row r="78" spans="1:7" x14ac:dyDescent="0.15">
      <c r="A78" s="1" t="s">
        <v>73</v>
      </c>
      <c r="B78" s="2">
        <v>26</v>
      </c>
      <c r="C78" s="2">
        <v>35</v>
      </c>
      <c r="D78" s="2">
        <f t="shared" si="9"/>
        <v>533.5</v>
      </c>
      <c r="E78" s="6">
        <v>0.35</v>
      </c>
      <c r="F78" s="7">
        <f t="shared" si="10"/>
        <v>573.5</v>
      </c>
      <c r="G78" s="6">
        <v>1994.3423398328691</v>
      </c>
    </row>
    <row r="79" spans="1:7" x14ac:dyDescent="0.15">
      <c r="A79" s="1" t="s">
        <v>74</v>
      </c>
      <c r="B79" s="2">
        <v>35</v>
      </c>
      <c r="C79" s="2">
        <v>44</v>
      </c>
      <c r="D79" s="2">
        <f t="shared" si="9"/>
        <v>542.5</v>
      </c>
      <c r="E79" s="6">
        <v>0.32</v>
      </c>
      <c r="F79" s="7">
        <f t="shared" si="10"/>
        <v>582.5</v>
      </c>
      <c r="G79" s="6">
        <v>1994.1</v>
      </c>
    </row>
    <row r="80" spans="1:7" x14ac:dyDescent="0.15">
      <c r="A80" s="1" t="s">
        <v>75</v>
      </c>
      <c r="B80" s="2">
        <v>44</v>
      </c>
      <c r="C80" s="2">
        <v>53</v>
      </c>
      <c r="D80" s="2">
        <f t="shared" si="9"/>
        <v>551.5</v>
      </c>
      <c r="E80" s="6">
        <v>0.35</v>
      </c>
      <c r="F80" s="7">
        <f t="shared" si="10"/>
        <v>591.5</v>
      </c>
      <c r="G80" s="6">
        <v>1993.7088050314464</v>
      </c>
    </row>
    <row r="81" spans="1:7" x14ac:dyDescent="0.15">
      <c r="A81" s="1" t="s">
        <v>76</v>
      </c>
      <c r="B81" s="2">
        <v>0</v>
      </c>
      <c r="C81" s="2">
        <v>8</v>
      </c>
      <c r="D81" s="2">
        <f>(C81+B81)/2+C$30+C$26+C$38+C$43+C$51+C$60+C$65+C$74+C$80</f>
        <v>560</v>
      </c>
      <c r="E81" s="6">
        <v>0.67</v>
      </c>
      <c r="F81" s="7">
        <f t="shared" si="10"/>
        <v>600</v>
      </c>
      <c r="G81" s="6">
        <v>1993.3393431167015</v>
      </c>
    </row>
    <row r="82" spans="1:7" x14ac:dyDescent="0.15">
      <c r="A82" s="1" t="s">
        <v>77</v>
      </c>
      <c r="B82" s="2">
        <v>8</v>
      </c>
      <c r="C82" s="2">
        <v>16</v>
      </c>
      <c r="D82" s="2">
        <f t="shared" ref="D82:D90" si="11">(C82+B82)/2+C$30+C$26+C$38+C$43+C$51+C$60+C$65+C$74+C$80</f>
        <v>568</v>
      </c>
      <c r="E82" s="6">
        <v>0.45</v>
      </c>
      <c r="F82" s="7">
        <f t="shared" si="10"/>
        <v>608</v>
      </c>
      <c r="G82" s="6">
        <v>1992.9916142557649</v>
      </c>
    </row>
    <row r="83" spans="1:7" x14ac:dyDescent="0.15">
      <c r="A83" s="1" t="s">
        <v>78</v>
      </c>
      <c r="B83" s="2">
        <v>16</v>
      </c>
      <c r="C83" s="2">
        <v>24</v>
      </c>
      <c r="D83" s="2">
        <f t="shared" si="11"/>
        <v>576</v>
      </c>
      <c r="E83" s="6">
        <v>0.47</v>
      </c>
      <c r="F83" s="7">
        <f t="shared" si="10"/>
        <v>616</v>
      </c>
      <c r="G83" s="6">
        <v>1992.6438853948284</v>
      </c>
    </row>
    <row r="84" spans="1:7" x14ac:dyDescent="0.15">
      <c r="A84" s="1" t="s">
        <v>79</v>
      </c>
      <c r="B84" s="2">
        <v>24</v>
      </c>
      <c r="C84" s="2">
        <v>32</v>
      </c>
      <c r="D84" s="2">
        <f t="shared" si="11"/>
        <v>584</v>
      </c>
      <c r="E84" s="6">
        <v>0.65</v>
      </c>
      <c r="F84" s="7">
        <f t="shared" si="10"/>
        <v>624</v>
      </c>
      <c r="G84" s="6">
        <v>1992.2961565338919</v>
      </c>
    </row>
    <row r="85" spans="1:7" x14ac:dyDescent="0.15">
      <c r="A85" s="1" t="s">
        <v>80</v>
      </c>
      <c r="B85" s="2">
        <v>32</v>
      </c>
      <c r="C85" s="2">
        <v>40</v>
      </c>
      <c r="D85" s="2">
        <f t="shared" si="11"/>
        <v>592</v>
      </c>
      <c r="E85" s="6">
        <v>0.31</v>
      </c>
      <c r="F85" s="7">
        <f t="shared" si="10"/>
        <v>632</v>
      </c>
      <c r="G85" s="6">
        <v>1991.9484276729554</v>
      </c>
    </row>
    <row r="86" spans="1:7" x14ac:dyDescent="0.15">
      <c r="A86" s="1" t="s">
        <v>81</v>
      </c>
      <c r="B86" s="2">
        <v>40</v>
      </c>
      <c r="C86" s="2">
        <v>48</v>
      </c>
      <c r="D86" s="2">
        <f t="shared" si="11"/>
        <v>600</v>
      </c>
      <c r="E86" s="6">
        <v>0.46</v>
      </c>
      <c r="F86" s="7">
        <f t="shared" si="10"/>
        <v>640</v>
      </c>
      <c r="G86" s="6">
        <v>1991.6006988120189</v>
      </c>
    </row>
    <row r="87" spans="1:7" x14ac:dyDescent="0.15">
      <c r="A87" s="1" t="s">
        <v>82</v>
      </c>
      <c r="B87" s="2">
        <v>48</v>
      </c>
      <c r="C87" s="2">
        <v>56</v>
      </c>
      <c r="D87" s="2">
        <f t="shared" si="11"/>
        <v>608</v>
      </c>
      <c r="E87" s="6">
        <v>0.43</v>
      </c>
      <c r="F87" s="7">
        <f t="shared" si="10"/>
        <v>648</v>
      </c>
      <c r="G87" s="6">
        <v>1991.2529699510824</v>
      </c>
    </row>
    <row r="88" spans="1:7" x14ac:dyDescent="0.15">
      <c r="A88" s="1" t="s">
        <v>83</v>
      </c>
      <c r="B88" s="2">
        <v>56</v>
      </c>
      <c r="C88" s="2">
        <v>64</v>
      </c>
      <c r="D88" s="2">
        <f t="shared" si="11"/>
        <v>616</v>
      </c>
      <c r="E88" s="6">
        <v>0.28999999999999998</v>
      </c>
      <c r="F88" s="7">
        <f t="shared" si="10"/>
        <v>656</v>
      </c>
      <c r="G88" s="6">
        <v>1990.9052410901459</v>
      </c>
    </row>
    <row r="89" spans="1:7" x14ac:dyDescent="0.15">
      <c r="A89" s="1" t="s">
        <v>84</v>
      </c>
      <c r="B89" s="2">
        <v>64</v>
      </c>
      <c r="C89" s="2">
        <v>72</v>
      </c>
      <c r="D89" s="2">
        <f t="shared" si="11"/>
        <v>624</v>
      </c>
      <c r="E89" s="6">
        <v>0.46</v>
      </c>
      <c r="F89" s="7">
        <f t="shared" si="10"/>
        <v>664</v>
      </c>
      <c r="G89" s="6">
        <v>1990.5575122292094</v>
      </c>
    </row>
    <row r="90" spans="1:7" x14ac:dyDescent="0.15">
      <c r="A90" s="1" t="s">
        <v>85</v>
      </c>
      <c r="B90" s="2">
        <v>72</v>
      </c>
      <c r="C90" s="2">
        <v>79</v>
      </c>
      <c r="D90" s="2">
        <f t="shared" si="11"/>
        <v>631.5</v>
      </c>
      <c r="E90" s="6">
        <v>0.31</v>
      </c>
      <c r="F90" s="7">
        <f t="shared" si="10"/>
        <v>671.5</v>
      </c>
      <c r="G90" s="6">
        <v>1990.2315164220815</v>
      </c>
    </row>
    <row r="91" spans="1:7" x14ac:dyDescent="0.15">
      <c r="A91" s="1" t="s">
        <v>86</v>
      </c>
      <c r="B91" s="2">
        <v>0</v>
      </c>
      <c r="C91" s="2">
        <v>8</v>
      </c>
      <c r="D91" s="2">
        <f>(C91+B91)/2+C$30+C$26+C$38+C$43+C$51+C$60+C$65+C$74+C$80+C$90</f>
        <v>639</v>
      </c>
      <c r="E91" s="6">
        <v>0.56999999999999995</v>
      </c>
      <c r="F91" s="7">
        <f t="shared" si="10"/>
        <v>679</v>
      </c>
      <c r="G91" s="6">
        <v>1989.9055206149537</v>
      </c>
    </row>
    <row r="92" spans="1:7" x14ac:dyDescent="0.15">
      <c r="A92" s="1" t="s">
        <v>87</v>
      </c>
      <c r="B92" s="2">
        <v>8</v>
      </c>
      <c r="C92" s="2">
        <v>16</v>
      </c>
      <c r="D92" s="2">
        <f t="shared" ref="D92:D101" si="12">(C92+B92)/2+C$30+C$26+C$38+C$43+C$51+C$60+C$65+C$74+C$80+C$90</f>
        <v>647</v>
      </c>
      <c r="E92" s="6">
        <v>0.49</v>
      </c>
      <c r="F92" s="7">
        <f t="shared" si="10"/>
        <v>687</v>
      </c>
      <c r="G92" s="6">
        <v>1989.5577917540172</v>
      </c>
    </row>
    <row r="93" spans="1:7" x14ac:dyDescent="0.15">
      <c r="A93" s="1" t="s">
        <v>88</v>
      </c>
      <c r="B93" s="2">
        <v>16</v>
      </c>
      <c r="C93" s="2">
        <v>24</v>
      </c>
      <c r="D93" s="2">
        <f t="shared" si="12"/>
        <v>655</v>
      </c>
      <c r="E93" s="6">
        <v>0.48</v>
      </c>
      <c r="F93" s="7">
        <f t="shared" si="10"/>
        <v>695</v>
      </c>
      <c r="G93" s="6">
        <v>1989.2100628930807</v>
      </c>
    </row>
    <row r="94" spans="1:7" x14ac:dyDescent="0.15">
      <c r="A94" s="1" t="s">
        <v>89</v>
      </c>
      <c r="B94" s="2">
        <v>24</v>
      </c>
      <c r="C94" s="2">
        <v>31</v>
      </c>
      <c r="D94" s="2">
        <f t="shared" si="12"/>
        <v>662.5</v>
      </c>
      <c r="E94" s="6">
        <v>0.3</v>
      </c>
      <c r="F94" s="7">
        <f t="shared" si="10"/>
        <v>702.5</v>
      </c>
      <c r="G94" s="6">
        <v>1988.8840670859529</v>
      </c>
    </row>
    <row r="95" spans="1:7" x14ac:dyDescent="0.15">
      <c r="A95" s="1" t="s">
        <v>90</v>
      </c>
      <c r="B95" s="2">
        <v>31</v>
      </c>
      <c r="C95" s="2">
        <v>39</v>
      </c>
      <c r="D95" s="2">
        <f t="shared" si="12"/>
        <v>670</v>
      </c>
      <c r="E95" s="6">
        <v>0.62</v>
      </c>
      <c r="F95" s="7">
        <f t="shared" si="10"/>
        <v>710</v>
      </c>
      <c r="G95" s="6">
        <v>1988.5580712788251</v>
      </c>
    </row>
    <row r="96" spans="1:7" x14ac:dyDescent="0.15">
      <c r="A96" s="1" t="s">
        <v>91</v>
      </c>
      <c r="B96" s="2">
        <v>39</v>
      </c>
      <c r="C96" s="2">
        <v>47</v>
      </c>
      <c r="D96" s="2">
        <f t="shared" si="12"/>
        <v>678</v>
      </c>
      <c r="E96" s="6">
        <v>0.63</v>
      </c>
      <c r="F96" s="7">
        <f t="shared" si="10"/>
        <v>718</v>
      </c>
      <c r="G96" s="6">
        <v>1988.2103424178886</v>
      </c>
    </row>
    <row r="97" spans="1:7" x14ac:dyDescent="0.15">
      <c r="A97" s="1" t="s">
        <v>92</v>
      </c>
      <c r="B97" s="2">
        <v>47</v>
      </c>
      <c r="C97" s="2">
        <v>55</v>
      </c>
      <c r="D97" s="2">
        <f t="shared" si="12"/>
        <v>686</v>
      </c>
      <c r="E97" s="6">
        <v>0.36</v>
      </c>
      <c r="F97" s="7">
        <f t="shared" si="10"/>
        <v>726</v>
      </c>
      <c r="G97" s="6">
        <v>1987.8626135569521</v>
      </c>
    </row>
    <row r="98" spans="1:7" x14ac:dyDescent="0.15">
      <c r="A98" s="1" t="s">
        <v>93</v>
      </c>
      <c r="B98" s="2">
        <v>55</v>
      </c>
      <c r="C98" s="2">
        <v>63</v>
      </c>
      <c r="D98" s="2">
        <f t="shared" si="12"/>
        <v>694</v>
      </c>
      <c r="E98" s="6">
        <v>0.46</v>
      </c>
      <c r="F98" s="7">
        <f t="shared" si="10"/>
        <v>734</v>
      </c>
      <c r="G98" s="6">
        <v>1987.5148846960155</v>
      </c>
    </row>
    <row r="99" spans="1:7" x14ac:dyDescent="0.15">
      <c r="A99" s="1" t="s">
        <v>94</v>
      </c>
      <c r="B99" s="2">
        <v>63</v>
      </c>
      <c r="C99" s="2">
        <v>71</v>
      </c>
      <c r="D99" s="2">
        <f t="shared" si="12"/>
        <v>702</v>
      </c>
      <c r="E99" s="6">
        <v>0.37</v>
      </c>
      <c r="F99" s="7">
        <f t="shared" si="10"/>
        <v>742</v>
      </c>
      <c r="G99" s="6">
        <v>1987.167155835079</v>
      </c>
    </row>
    <row r="100" spans="1:7" x14ac:dyDescent="0.15">
      <c r="A100" s="1" t="s">
        <v>95</v>
      </c>
      <c r="B100" s="2">
        <v>71</v>
      </c>
      <c r="C100" s="2">
        <v>79</v>
      </c>
      <c r="D100" s="2">
        <f t="shared" si="12"/>
        <v>710</v>
      </c>
      <c r="E100" s="6">
        <v>0.7</v>
      </c>
      <c r="F100" s="7">
        <f t="shared" si="10"/>
        <v>750</v>
      </c>
      <c r="G100" s="6">
        <v>1986.8194269741425</v>
      </c>
    </row>
    <row r="101" spans="1:7" x14ac:dyDescent="0.15">
      <c r="A101" s="1" t="s">
        <v>96</v>
      </c>
      <c r="B101" s="2">
        <v>79</v>
      </c>
      <c r="C101" s="2">
        <v>87</v>
      </c>
      <c r="D101" s="2">
        <f t="shared" si="12"/>
        <v>718</v>
      </c>
      <c r="E101" s="6">
        <v>0.45</v>
      </c>
      <c r="F101" s="7">
        <f t="shared" si="10"/>
        <v>758</v>
      </c>
      <c r="G101" s="6">
        <v>1986.471698113206</v>
      </c>
    </row>
    <row r="102" spans="1:7" x14ac:dyDescent="0.15">
      <c r="A102" s="1" t="s">
        <v>97</v>
      </c>
      <c r="B102" s="2">
        <v>0</v>
      </c>
      <c r="C102" s="2">
        <v>8</v>
      </c>
      <c r="D102" s="2">
        <f>(C102+B102)/2+C$30+C$26+C$38+C$43+C$51+C$60+C$65+C$74+C$80+C$90+C$101</f>
        <v>726</v>
      </c>
      <c r="E102" s="6">
        <v>0.52</v>
      </c>
      <c r="F102" s="7">
        <f t="shared" si="10"/>
        <v>766</v>
      </c>
      <c r="G102" s="6">
        <v>1986.1239692522695</v>
      </c>
    </row>
    <row r="103" spans="1:7" x14ac:dyDescent="0.15">
      <c r="A103" s="1" t="s">
        <v>98</v>
      </c>
      <c r="B103" s="2">
        <v>8</v>
      </c>
      <c r="C103" s="2">
        <v>16</v>
      </c>
      <c r="D103" s="2">
        <f t="shared" ref="D103:D111" si="13">(C103+B103)/2+C$30+C$26+C$38+C$43+C$51+C$60+C$65+C$74+C$80+C$90+C$101</f>
        <v>734</v>
      </c>
      <c r="E103" s="6">
        <v>1.35</v>
      </c>
      <c r="F103" s="7">
        <f t="shared" si="10"/>
        <v>774</v>
      </c>
      <c r="G103" s="6">
        <v>1985.776240391333</v>
      </c>
    </row>
    <row r="104" spans="1:7" x14ac:dyDescent="0.15">
      <c r="A104" s="1" t="s">
        <v>99</v>
      </c>
      <c r="B104" s="2">
        <v>16</v>
      </c>
      <c r="C104" s="2">
        <v>24</v>
      </c>
      <c r="D104" s="2">
        <f t="shared" si="13"/>
        <v>742</v>
      </c>
      <c r="E104" s="6">
        <v>0.28000000000000003</v>
      </c>
      <c r="F104" s="7">
        <f t="shared" si="10"/>
        <v>782</v>
      </c>
      <c r="G104" s="6">
        <v>1985.4285115303965</v>
      </c>
    </row>
    <row r="105" spans="1:7" x14ac:dyDescent="0.15">
      <c r="A105" s="1" t="s">
        <v>100</v>
      </c>
      <c r="B105" s="2">
        <v>24</v>
      </c>
      <c r="C105" s="2">
        <v>32</v>
      </c>
      <c r="D105" s="2">
        <f t="shared" si="13"/>
        <v>750</v>
      </c>
      <c r="E105" s="6">
        <v>0.56000000000000005</v>
      </c>
      <c r="F105" s="7">
        <f t="shared" si="10"/>
        <v>790</v>
      </c>
      <c r="G105" s="6">
        <v>1985.0807826694599</v>
      </c>
    </row>
    <row r="106" spans="1:7" x14ac:dyDescent="0.15">
      <c r="A106" s="1" t="s">
        <v>101</v>
      </c>
      <c r="B106" s="2">
        <v>32</v>
      </c>
      <c r="C106" s="2">
        <v>41</v>
      </c>
      <c r="D106" s="2">
        <f t="shared" si="13"/>
        <v>758.5</v>
      </c>
      <c r="E106" s="6">
        <v>0.6</v>
      </c>
      <c r="F106" s="7">
        <f t="shared" si="10"/>
        <v>798.5</v>
      </c>
      <c r="G106" s="6">
        <v>1984.711320754715</v>
      </c>
    </row>
    <row r="107" spans="1:7" x14ac:dyDescent="0.15">
      <c r="A107" s="1" t="s">
        <v>102</v>
      </c>
      <c r="B107" s="2">
        <v>41</v>
      </c>
      <c r="C107" s="2">
        <v>50</v>
      </c>
      <c r="D107" s="2">
        <f t="shared" si="13"/>
        <v>767.5</v>
      </c>
      <c r="E107" s="6">
        <v>0.44</v>
      </c>
      <c r="F107" s="7">
        <f t="shared" si="10"/>
        <v>807.5</v>
      </c>
      <c r="G107" s="6">
        <v>1984.3201257861615</v>
      </c>
    </row>
    <row r="108" spans="1:7" x14ac:dyDescent="0.15">
      <c r="A108" s="1" t="s">
        <v>103</v>
      </c>
      <c r="B108" s="2">
        <v>50</v>
      </c>
      <c r="C108" s="2">
        <v>58</v>
      </c>
      <c r="D108" s="2">
        <f t="shared" si="13"/>
        <v>776</v>
      </c>
      <c r="E108" s="6">
        <v>0.46</v>
      </c>
      <c r="F108" s="7">
        <f t="shared" si="10"/>
        <v>816</v>
      </c>
      <c r="G108" s="6">
        <v>1983.9506638714165</v>
      </c>
    </row>
    <row r="109" spans="1:7" x14ac:dyDescent="0.15">
      <c r="A109" s="1" t="s">
        <v>104</v>
      </c>
      <c r="B109" s="2">
        <v>58</v>
      </c>
      <c r="C109" s="2">
        <v>66</v>
      </c>
      <c r="D109" s="2">
        <f t="shared" si="13"/>
        <v>784</v>
      </c>
      <c r="E109" s="6">
        <v>0.54</v>
      </c>
      <c r="F109" s="7">
        <f t="shared" ref="F109:F140" si="14">D109+$H$4</f>
        <v>824</v>
      </c>
      <c r="G109" s="6">
        <v>1983.60293501048</v>
      </c>
    </row>
    <row r="110" spans="1:7" x14ac:dyDescent="0.15">
      <c r="A110" s="1" t="s">
        <v>105</v>
      </c>
      <c r="B110" s="2">
        <v>66</v>
      </c>
      <c r="C110" s="2">
        <v>74</v>
      </c>
      <c r="D110" s="2">
        <f t="shared" si="13"/>
        <v>792</v>
      </c>
      <c r="E110" s="6">
        <v>0.46</v>
      </c>
      <c r="F110" s="7">
        <f t="shared" si="14"/>
        <v>832</v>
      </c>
      <c r="G110" s="6">
        <v>1983.2552061495435</v>
      </c>
    </row>
    <row r="111" spans="1:7" x14ac:dyDescent="0.15">
      <c r="A111" s="1" t="s">
        <v>106</v>
      </c>
      <c r="B111" s="2">
        <v>74</v>
      </c>
      <c r="C111" s="2">
        <v>82</v>
      </c>
      <c r="D111" s="2">
        <f t="shared" si="13"/>
        <v>800</v>
      </c>
      <c r="E111" s="6">
        <v>0.49</v>
      </c>
      <c r="F111" s="7">
        <f t="shared" si="14"/>
        <v>840</v>
      </c>
      <c r="G111" s="6">
        <v>1982.907477288607</v>
      </c>
    </row>
    <row r="112" spans="1:7" x14ac:dyDescent="0.15">
      <c r="A112" s="1" t="s">
        <v>107</v>
      </c>
      <c r="B112" s="2">
        <v>0</v>
      </c>
      <c r="C112" s="2">
        <v>9</v>
      </c>
      <c r="D112" s="2">
        <f>(C112+B112)/2+C$30+C$26+C$38+C$43+C$51+C$60+C$65+C$74+C$80+C$90+C$101+C$111</f>
        <v>808.5</v>
      </c>
      <c r="E112" s="6">
        <v>1.05</v>
      </c>
      <c r="F112" s="7">
        <f t="shared" si="14"/>
        <v>848.5</v>
      </c>
      <c r="G112" s="6">
        <v>1982.538015373862</v>
      </c>
    </row>
    <row r="113" spans="1:7" x14ac:dyDescent="0.15">
      <c r="A113" s="1" t="s">
        <v>108</v>
      </c>
      <c r="B113" s="2">
        <v>9</v>
      </c>
      <c r="C113" s="2">
        <v>17</v>
      </c>
      <c r="D113" s="2">
        <f t="shared" ref="D113:D118" si="15">(C113+B113)/2+C$30+C$26+C$38+C$43+C$51+C$60+C$65+C$74+C$80+C$90+C$101+C$111</f>
        <v>817</v>
      </c>
      <c r="E113" s="6">
        <v>0.51</v>
      </c>
      <c r="F113" s="7">
        <f t="shared" si="14"/>
        <v>857</v>
      </c>
      <c r="G113" s="6">
        <v>1982.168553459117</v>
      </c>
    </row>
    <row r="114" spans="1:7" x14ac:dyDescent="0.15">
      <c r="A114" s="1" t="s">
        <v>109</v>
      </c>
      <c r="B114" s="2">
        <v>17</v>
      </c>
      <c r="C114" s="2">
        <v>25</v>
      </c>
      <c r="D114" s="2">
        <f t="shared" si="15"/>
        <v>825</v>
      </c>
      <c r="E114" s="6">
        <v>0.64</v>
      </c>
      <c r="F114" s="7">
        <f t="shared" si="14"/>
        <v>865</v>
      </c>
      <c r="G114" s="6">
        <v>1981.8208245981805</v>
      </c>
    </row>
    <row r="115" spans="1:7" x14ac:dyDescent="0.15">
      <c r="A115" s="1" t="s">
        <v>110</v>
      </c>
      <c r="B115" s="2">
        <v>25</v>
      </c>
      <c r="C115" s="2">
        <v>33</v>
      </c>
      <c r="D115" s="2">
        <f t="shared" si="15"/>
        <v>833</v>
      </c>
      <c r="E115" s="6">
        <v>0.63</v>
      </c>
      <c r="F115" s="7">
        <f t="shared" si="14"/>
        <v>873</v>
      </c>
      <c r="G115" s="6">
        <v>1981.473095737244</v>
      </c>
    </row>
    <row r="116" spans="1:7" x14ac:dyDescent="0.15">
      <c r="A116" s="1" t="s">
        <v>111</v>
      </c>
      <c r="B116" s="2">
        <v>33</v>
      </c>
      <c r="C116" s="2">
        <v>41</v>
      </c>
      <c r="D116" s="2">
        <f t="shared" si="15"/>
        <v>841</v>
      </c>
      <c r="E116" s="6">
        <v>0.85</v>
      </c>
      <c r="F116" s="7">
        <f t="shared" si="14"/>
        <v>881</v>
      </c>
      <c r="G116" s="6">
        <v>1981.1253668763075</v>
      </c>
    </row>
    <row r="117" spans="1:7" x14ac:dyDescent="0.15">
      <c r="A117" s="1" t="s">
        <v>112</v>
      </c>
      <c r="B117" s="2">
        <v>41</v>
      </c>
      <c r="C117" s="2">
        <v>49</v>
      </c>
      <c r="D117" s="2">
        <f t="shared" si="15"/>
        <v>849</v>
      </c>
      <c r="E117" s="6">
        <v>0.37</v>
      </c>
      <c r="F117" s="7">
        <f t="shared" si="14"/>
        <v>889</v>
      </c>
      <c r="G117" s="6">
        <v>1980.7776380153709</v>
      </c>
    </row>
    <row r="118" spans="1:7" x14ac:dyDescent="0.15">
      <c r="A118" s="1" t="s">
        <v>113</v>
      </c>
      <c r="B118" s="2">
        <v>49</v>
      </c>
      <c r="C118" s="2">
        <v>58</v>
      </c>
      <c r="D118" s="2">
        <f t="shared" si="15"/>
        <v>857.5</v>
      </c>
      <c r="E118" s="6">
        <v>0.28000000000000003</v>
      </c>
      <c r="F118" s="7">
        <f t="shared" si="14"/>
        <v>897.5</v>
      </c>
      <c r="G118" s="6">
        <v>1980.408176100626</v>
      </c>
    </row>
    <row r="119" spans="1:7" x14ac:dyDescent="0.15">
      <c r="A119" s="1" t="s">
        <v>114</v>
      </c>
      <c r="B119" s="2">
        <v>0</v>
      </c>
      <c r="C119" s="2">
        <v>10</v>
      </c>
      <c r="D119" s="2">
        <f>(C119+B119)/2+C$30+C$26+C$38+C$43+C$51+C$60+C$65+C$74+C$80+C$90+C$101+C$111+C$118</f>
        <v>867</v>
      </c>
      <c r="E119" s="6">
        <v>0.59</v>
      </c>
      <c r="F119" s="7">
        <f t="shared" si="14"/>
        <v>907</v>
      </c>
      <c r="G119" s="6">
        <v>1979.995248078264</v>
      </c>
    </row>
    <row r="120" spans="1:7" x14ac:dyDescent="0.15">
      <c r="A120" s="1" t="s">
        <v>115</v>
      </c>
      <c r="B120" s="2">
        <v>10</v>
      </c>
      <c r="C120" s="2">
        <v>20</v>
      </c>
      <c r="D120" s="2">
        <f t="shared" ref="D120:D126" si="16">(C120+B120)/2+C$30+C$26+C$38+C$43+C$51+C$60+C$65+C$74+C$80+C$90+C$101+C$111+C$118</f>
        <v>877</v>
      </c>
      <c r="E120" s="6">
        <v>0.54</v>
      </c>
      <c r="F120" s="7">
        <f t="shared" si="14"/>
        <v>917</v>
      </c>
      <c r="G120" s="6">
        <v>1979.5605870020936</v>
      </c>
    </row>
    <row r="121" spans="1:7" x14ac:dyDescent="0.15">
      <c r="A121" s="1" t="s">
        <v>116</v>
      </c>
      <c r="B121" s="2">
        <v>20</v>
      </c>
      <c r="C121" s="2">
        <v>27</v>
      </c>
      <c r="D121" s="2">
        <f t="shared" si="16"/>
        <v>885.5</v>
      </c>
      <c r="E121" s="6">
        <v>0.83</v>
      </c>
      <c r="F121" s="7">
        <f t="shared" si="14"/>
        <v>925.5</v>
      </c>
      <c r="G121" s="6">
        <v>1979.1911250873486</v>
      </c>
    </row>
    <row r="122" spans="1:7" x14ac:dyDescent="0.15">
      <c r="A122" s="1" t="s">
        <v>117</v>
      </c>
      <c r="B122" s="2">
        <v>27</v>
      </c>
      <c r="C122" s="2">
        <v>35</v>
      </c>
      <c r="D122" s="2">
        <f t="shared" si="16"/>
        <v>893</v>
      </c>
      <c r="E122" s="6">
        <v>0.44</v>
      </c>
      <c r="F122" s="7">
        <f t="shared" si="14"/>
        <v>933</v>
      </c>
      <c r="G122" s="6">
        <v>1978.8651292802208</v>
      </c>
    </row>
    <row r="123" spans="1:7" x14ac:dyDescent="0.15">
      <c r="A123" s="1" t="s">
        <v>118</v>
      </c>
      <c r="B123" s="2">
        <v>35</v>
      </c>
      <c r="C123" s="2">
        <v>43</v>
      </c>
      <c r="D123" s="2">
        <f t="shared" si="16"/>
        <v>901</v>
      </c>
      <c r="E123" s="6">
        <v>0.36</v>
      </c>
      <c r="F123" s="7">
        <f t="shared" si="14"/>
        <v>941</v>
      </c>
      <c r="G123" s="6">
        <v>1978.5174004192843</v>
      </c>
    </row>
    <row r="124" spans="1:7" x14ac:dyDescent="0.15">
      <c r="A124" s="1" t="s">
        <v>119</v>
      </c>
      <c r="B124" s="2">
        <v>43</v>
      </c>
      <c r="C124" s="2">
        <v>51</v>
      </c>
      <c r="D124" s="2">
        <f t="shared" si="16"/>
        <v>909</v>
      </c>
      <c r="E124" s="6">
        <v>0.62</v>
      </c>
      <c r="F124" s="7">
        <f t="shared" si="14"/>
        <v>949</v>
      </c>
      <c r="G124" s="6">
        <v>1978.1696715583478</v>
      </c>
    </row>
    <row r="125" spans="1:7" x14ac:dyDescent="0.15">
      <c r="A125" s="1" t="s">
        <v>120</v>
      </c>
      <c r="B125" s="2">
        <v>51</v>
      </c>
      <c r="C125" s="2">
        <v>59</v>
      </c>
      <c r="D125" s="2">
        <f t="shared" si="16"/>
        <v>917</v>
      </c>
      <c r="E125" s="6">
        <v>0.22</v>
      </c>
      <c r="F125" s="7">
        <f t="shared" si="14"/>
        <v>957</v>
      </c>
      <c r="G125" s="6">
        <v>1977.8219426974113</v>
      </c>
    </row>
    <row r="126" spans="1:7" x14ac:dyDescent="0.15">
      <c r="A126" s="1" t="s">
        <v>121</v>
      </c>
      <c r="B126" s="2">
        <v>59</v>
      </c>
      <c r="C126" s="2">
        <v>68</v>
      </c>
      <c r="D126" s="2">
        <f t="shared" si="16"/>
        <v>925.5</v>
      </c>
      <c r="E126" s="6">
        <v>0.71</v>
      </c>
      <c r="F126" s="7">
        <f t="shared" si="14"/>
        <v>965.5</v>
      </c>
      <c r="G126" s="6">
        <v>1977.4524807826663</v>
      </c>
    </row>
    <row r="127" spans="1:7" x14ac:dyDescent="0.15">
      <c r="A127" s="1" t="s">
        <v>122</v>
      </c>
      <c r="B127" s="2">
        <v>0</v>
      </c>
      <c r="C127" s="2">
        <v>9</v>
      </c>
      <c r="D127" s="2">
        <f>(C127+B127)/2+C$30+C$26+C$38+C$43+C$51+C$60+C$65+C$74+C$80+C$90+C$101+C$111+C$118+C$126</f>
        <v>934.5</v>
      </c>
      <c r="E127" s="6">
        <v>1.0900000000000001</v>
      </c>
      <c r="F127" s="7">
        <f t="shared" si="14"/>
        <v>974.5</v>
      </c>
      <c r="G127" s="6">
        <v>1977.0612858141128</v>
      </c>
    </row>
    <row r="128" spans="1:7" x14ac:dyDescent="0.15">
      <c r="A128" s="1" t="s">
        <v>123</v>
      </c>
      <c r="B128" s="2">
        <v>9</v>
      </c>
      <c r="C128" s="2">
        <v>17</v>
      </c>
      <c r="D128" s="2">
        <f t="shared" ref="D128:D136" si="17">(C128+B128)/2+C$30+C$26+C$38+C$43+C$51+C$60+C$65+C$74+C$80+C$90+C$101+C$111+C$118+C$126</f>
        <v>943</v>
      </c>
      <c r="E128" s="6">
        <v>0.65</v>
      </c>
      <c r="F128" s="7">
        <f t="shared" si="14"/>
        <v>983</v>
      </c>
      <c r="G128" s="6">
        <v>1976.6918238993678</v>
      </c>
    </row>
    <row r="129" spans="1:7" x14ac:dyDescent="0.15">
      <c r="A129" s="1" t="s">
        <v>124</v>
      </c>
      <c r="B129" s="2">
        <v>17</v>
      </c>
      <c r="C129" s="2">
        <v>25</v>
      </c>
      <c r="D129" s="2">
        <f t="shared" si="17"/>
        <v>951</v>
      </c>
      <c r="E129" s="6">
        <v>1.2</v>
      </c>
      <c r="F129" s="7">
        <f t="shared" si="14"/>
        <v>991</v>
      </c>
      <c r="G129" s="6">
        <v>1976.3440950384313</v>
      </c>
    </row>
    <row r="130" spans="1:7" x14ac:dyDescent="0.15">
      <c r="A130" s="1" t="s">
        <v>125</v>
      </c>
      <c r="B130" s="2">
        <v>25</v>
      </c>
      <c r="C130" s="2">
        <v>34</v>
      </c>
      <c r="D130" s="2">
        <f t="shared" si="17"/>
        <v>959.5</v>
      </c>
      <c r="E130" s="6">
        <v>0.41</v>
      </c>
      <c r="F130" s="7">
        <f t="shared" si="14"/>
        <v>999.5</v>
      </c>
      <c r="G130" s="6">
        <v>1975.9746331236863</v>
      </c>
    </row>
    <row r="131" spans="1:7" x14ac:dyDescent="0.15">
      <c r="A131" s="1" t="s">
        <v>126</v>
      </c>
      <c r="B131" s="2">
        <v>34</v>
      </c>
      <c r="C131" s="2">
        <v>42</v>
      </c>
      <c r="D131" s="2">
        <f t="shared" si="17"/>
        <v>968</v>
      </c>
      <c r="E131" s="6">
        <v>0.5</v>
      </c>
      <c r="F131" s="7">
        <f t="shared" si="14"/>
        <v>1008</v>
      </c>
      <c r="G131" s="6">
        <v>1975.6051712089413</v>
      </c>
    </row>
    <row r="132" spans="1:7" x14ac:dyDescent="0.15">
      <c r="A132" s="1" t="s">
        <v>127</v>
      </c>
      <c r="B132" s="2">
        <v>42</v>
      </c>
      <c r="C132" s="2">
        <v>50</v>
      </c>
      <c r="D132" s="2">
        <f t="shared" si="17"/>
        <v>976</v>
      </c>
      <c r="E132" s="6">
        <v>1.41</v>
      </c>
      <c r="F132" s="7">
        <f t="shared" si="14"/>
        <v>1016</v>
      </c>
      <c r="G132" s="6">
        <v>1975.2574423480048</v>
      </c>
    </row>
    <row r="133" spans="1:7" x14ac:dyDescent="0.15">
      <c r="A133" s="1" t="s">
        <v>128</v>
      </c>
      <c r="B133" s="2">
        <v>50</v>
      </c>
      <c r="C133" s="2">
        <v>58</v>
      </c>
      <c r="D133" s="2">
        <f t="shared" si="17"/>
        <v>984</v>
      </c>
      <c r="E133" s="6">
        <v>0.55000000000000004</v>
      </c>
      <c r="F133" s="7">
        <f t="shared" si="14"/>
        <v>1024</v>
      </c>
      <c r="G133" s="6">
        <v>1974.9097134870683</v>
      </c>
    </row>
    <row r="134" spans="1:7" x14ac:dyDescent="0.15">
      <c r="A134" s="1" t="s">
        <v>129</v>
      </c>
      <c r="B134" s="2">
        <v>58</v>
      </c>
      <c r="C134" s="2">
        <v>66</v>
      </c>
      <c r="D134" s="2">
        <f t="shared" si="17"/>
        <v>992</v>
      </c>
      <c r="E134" s="6">
        <v>0.26</v>
      </c>
      <c r="F134" s="7">
        <f t="shared" si="14"/>
        <v>1032</v>
      </c>
      <c r="G134" s="6">
        <v>1974.5619846261318</v>
      </c>
    </row>
    <row r="135" spans="1:7" x14ac:dyDescent="0.15">
      <c r="A135" s="1" t="s">
        <v>130</v>
      </c>
      <c r="B135" s="2">
        <v>66</v>
      </c>
      <c r="C135" s="2">
        <v>74</v>
      </c>
      <c r="D135" s="2">
        <f t="shared" si="17"/>
        <v>1000</v>
      </c>
      <c r="E135" s="6">
        <v>0.62</v>
      </c>
      <c r="F135" s="7">
        <f t="shared" si="14"/>
        <v>1040</v>
      </c>
      <c r="G135" s="6">
        <v>1974.2142557651953</v>
      </c>
    </row>
    <row r="136" spans="1:7" x14ac:dyDescent="0.15">
      <c r="A136" s="1" t="s">
        <v>131</v>
      </c>
      <c r="B136" s="2">
        <v>74</v>
      </c>
      <c r="C136" s="2">
        <v>85</v>
      </c>
      <c r="D136" s="2">
        <f t="shared" si="17"/>
        <v>1009.5</v>
      </c>
      <c r="E136" s="6">
        <v>0.39</v>
      </c>
      <c r="F136" s="7">
        <f t="shared" si="14"/>
        <v>1049.5</v>
      </c>
      <c r="G136" s="6">
        <v>1973.8013277428333</v>
      </c>
    </row>
    <row r="137" spans="1:7" x14ac:dyDescent="0.15">
      <c r="A137" s="1" t="s">
        <v>132</v>
      </c>
      <c r="B137" s="2">
        <v>0</v>
      </c>
      <c r="C137" s="2">
        <v>9</v>
      </c>
      <c r="D137" s="2">
        <f>(C137+B137)/2+C$30+C$26+C$38+C$43+C$51+C$60+C$65+C$74+C$80+C$90+C$101+C$111+C$118+C$126+C$136</f>
        <v>1019.5</v>
      </c>
      <c r="E137" s="6">
        <v>0.55000000000000004</v>
      </c>
      <c r="F137" s="7">
        <f t="shared" si="14"/>
        <v>1059.5</v>
      </c>
      <c r="G137" s="6">
        <v>1973.3666666666629</v>
      </c>
    </row>
    <row r="138" spans="1:7" x14ac:dyDescent="0.15">
      <c r="A138" s="1" t="s">
        <v>133</v>
      </c>
      <c r="B138" s="2">
        <v>9</v>
      </c>
      <c r="C138" s="2">
        <v>17</v>
      </c>
      <c r="D138" s="2">
        <f t="shared" ref="D138:D146" si="18">(C138+B138)/2+C$30+C$26+C$38+C$43+C$51+C$60+C$65+C$74+C$80+C$90+C$101+C$111+C$118+C$126+C$136</f>
        <v>1028</v>
      </c>
      <c r="E138" s="6">
        <v>1.02</v>
      </c>
      <c r="F138" s="7">
        <f t="shared" si="14"/>
        <v>1068</v>
      </c>
      <c r="G138" s="6">
        <v>1972.9972047519179</v>
      </c>
    </row>
    <row r="139" spans="1:7" x14ac:dyDescent="0.15">
      <c r="A139" s="1" t="s">
        <v>134</v>
      </c>
      <c r="B139" s="2">
        <v>17</v>
      </c>
      <c r="C139" s="2">
        <v>25</v>
      </c>
      <c r="D139" s="2">
        <f t="shared" si="18"/>
        <v>1036</v>
      </c>
      <c r="E139" s="6">
        <v>0.45</v>
      </c>
      <c r="F139" s="7">
        <f t="shared" si="14"/>
        <v>1076</v>
      </c>
      <c r="G139" s="6">
        <v>1972.6494758909814</v>
      </c>
    </row>
    <row r="140" spans="1:7" x14ac:dyDescent="0.15">
      <c r="A140" s="1" t="s">
        <v>135</v>
      </c>
      <c r="B140" s="2">
        <v>25</v>
      </c>
      <c r="C140" s="2">
        <v>33</v>
      </c>
      <c r="D140" s="2">
        <f t="shared" si="18"/>
        <v>1044</v>
      </c>
      <c r="E140" s="6">
        <v>1.24</v>
      </c>
      <c r="F140" s="7">
        <f t="shared" si="14"/>
        <v>1084</v>
      </c>
      <c r="G140" s="6">
        <v>1972.3017470300449</v>
      </c>
    </row>
    <row r="141" spans="1:7" x14ac:dyDescent="0.15">
      <c r="A141" s="1" t="s">
        <v>136</v>
      </c>
      <c r="B141" s="2">
        <v>33</v>
      </c>
      <c r="C141" s="2">
        <v>41</v>
      </c>
      <c r="D141" s="2">
        <f t="shared" si="18"/>
        <v>1052</v>
      </c>
      <c r="E141" s="6">
        <v>0.43</v>
      </c>
      <c r="F141" s="7">
        <f t="shared" ref="F141:F172" si="19">D141+$H$4</f>
        <v>1092</v>
      </c>
      <c r="G141" s="6">
        <v>1971.9540181691084</v>
      </c>
    </row>
    <row r="142" spans="1:7" x14ac:dyDescent="0.15">
      <c r="A142" s="1" t="s">
        <v>137</v>
      </c>
      <c r="B142" s="2">
        <v>41</v>
      </c>
      <c r="C142" s="2">
        <v>49</v>
      </c>
      <c r="D142" s="2">
        <f t="shared" si="18"/>
        <v>1060</v>
      </c>
      <c r="E142" s="6">
        <v>0.26</v>
      </c>
      <c r="F142" s="7">
        <f t="shared" si="19"/>
        <v>1100</v>
      </c>
      <c r="G142" s="6">
        <v>1971.6062893081719</v>
      </c>
    </row>
    <row r="143" spans="1:7" x14ac:dyDescent="0.15">
      <c r="A143" s="1" t="s">
        <v>138</v>
      </c>
      <c r="B143" s="2">
        <v>49</v>
      </c>
      <c r="C143" s="2">
        <v>57</v>
      </c>
      <c r="D143" s="2">
        <f t="shared" si="18"/>
        <v>1068</v>
      </c>
      <c r="E143" s="6">
        <v>0.66</v>
      </c>
      <c r="F143" s="7">
        <f t="shared" si="19"/>
        <v>1108</v>
      </c>
      <c r="G143" s="6">
        <v>1971.2585604472354</v>
      </c>
    </row>
    <row r="144" spans="1:7" x14ac:dyDescent="0.15">
      <c r="A144" s="1" t="s">
        <v>139</v>
      </c>
      <c r="B144" s="2">
        <v>57</v>
      </c>
      <c r="C144" s="2">
        <v>65</v>
      </c>
      <c r="D144" s="2">
        <f t="shared" si="18"/>
        <v>1076</v>
      </c>
      <c r="E144" s="6">
        <v>0.41</v>
      </c>
      <c r="F144" s="7">
        <f t="shared" si="19"/>
        <v>1116</v>
      </c>
      <c r="G144" s="6">
        <v>1970.9108315862989</v>
      </c>
    </row>
    <row r="145" spans="1:7" x14ac:dyDescent="0.15">
      <c r="A145" s="1" t="s">
        <v>140</v>
      </c>
      <c r="B145" s="2">
        <v>65</v>
      </c>
      <c r="C145" s="2">
        <v>73</v>
      </c>
      <c r="D145" s="2">
        <f t="shared" si="18"/>
        <v>1084</v>
      </c>
      <c r="E145" s="6">
        <v>0.35</v>
      </c>
      <c r="F145" s="7">
        <f t="shared" si="19"/>
        <v>1124</v>
      </c>
      <c r="G145" s="6">
        <v>1970.5631027253623</v>
      </c>
    </row>
    <row r="146" spans="1:7" x14ac:dyDescent="0.15">
      <c r="A146" s="1" t="s">
        <v>141</v>
      </c>
      <c r="B146" s="2">
        <v>73</v>
      </c>
      <c r="C146" s="2">
        <v>82</v>
      </c>
      <c r="D146" s="2">
        <f t="shared" si="18"/>
        <v>1092.5</v>
      </c>
      <c r="E146" s="6">
        <v>0.41</v>
      </c>
      <c r="F146" s="7">
        <f t="shared" si="19"/>
        <v>1132.5</v>
      </c>
      <c r="G146" s="6">
        <v>1970.1936408106174</v>
      </c>
    </row>
    <row r="147" spans="1:7" x14ac:dyDescent="0.15">
      <c r="A147" s="1" t="s">
        <v>142</v>
      </c>
      <c r="B147" s="2">
        <v>0</v>
      </c>
      <c r="C147" s="2">
        <v>8</v>
      </c>
      <c r="D147" s="2">
        <f>(C147+B147)/2+C$30+C$26+C$38+C$43+C$51+C$60+C$65+C$74+C$80+C$90+C$101+C$111+C$118+C$126+C$136+C$146</f>
        <v>1101</v>
      </c>
      <c r="E147" s="6">
        <v>0.39</v>
      </c>
      <c r="F147" s="7">
        <f t="shared" si="19"/>
        <v>1141</v>
      </c>
      <c r="G147" s="6">
        <v>1969.8241788958724</v>
      </c>
    </row>
    <row r="148" spans="1:7" x14ac:dyDescent="0.15">
      <c r="A148" s="1" t="s">
        <v>143</v>
      </c>
      <c r="B148" s="2">
        <v>8</v>
      </c>
      <c r="C148" s="2">
        <v>16</v>
      </c>
      <c r="D148" s="2">
        <f t="shared" ref="D148:D153" si="20">(C148+B148)/2+C$30+C$26+C$38+C$43+C$51+C$60+C$65+C$74+C$80+C$90+C$101+C$111+C$118+C$126+C$136+C$146</f>
        <v>1109</v>
      </c>
      <c r="E148" s="6">
        <v>0.65</v>
      </c>
      <c r="F148" s="7">
        <f t="shared" si="19"/>
        <v>1149</v>
      </c>
      <c r="G148" s="6">
        <v>1969.4764500349359</v>
      </c>
    </row>
    <row r="149" spans="1:7" x14ac:dyDescent="0.15">
      <c r="A149" s="1" t="s">
        <v>144</v>
      </c>
      <c r="B149" s="2">
        <v>16</v>
      </c>
      <c r="C149" s="2">
        <v>24</v>
      </c>
      <c r="D149" s="2">
        <f t="shared" si="20"/>
        <v>1117</v>
      </c>
      <c r="E149" s="6">
        <v>0.37</v>
      </c>
      <c r="F149" s="7">
        <f t="shared" si="19"/>
        <v>1157</v>
      </c>
      <c r="G149" s="6">
        <v>1969.1287211739993</v>
      </c>
    </row>
    <row r="150" spans="1:7" x14ac:dyDescent="0.15">
      <c r="A150" s="1" t="s">
        <v>145</v>
      </c>
      <c r="B150" s="2">
        <v>24</v>
      </c>
      <c r="C150" s="2">
        <v>33</v>
      </c>
      <c r="D150" s="2">
        <f t="shared" si="20"/>
        <v>1125.5</v>
      </c>
      <c r="E150" s="6">
        <v>0.46</v>
      </c>
      <c r="F150" s="7">
        <f t="shared" si="19"/>
        <v>1165.5</v>
      </c>
      <c r="G150" s="6">
        <v>1968.7592592592543</v>
      </c>
    </row>
    <row r="151" spans="1:7" x14ac:dyDescent="0.15">
      <c r="A151" s="1" t="s">
        <v>146</v>
      </c>
      <c r="B151" s="2">
        <v>33</v>
      </c>
      <c r="C151" s="2">
        <v>41</v>
      </c>
      <c r="D151" s="2">
        <f t="shared" si="20"/>
        <v>1134</v>
      </c>
      <c r="E151" s="6">
        <v>0.36</v>
      </c>
      <c r="F151" s="7">
        <f t="shared" si="19"/>
        <v>1174</v>
      </c>
      <c r="G151" s="6">
        <v>1968.3897973445094</v>
      </c>
    </row>
    <row r="152" spans="1:7" x14ac:dyDescent="0.15">
      <c r="A152" s="1" t="s">
        <v>147</v>
      </c>
      <c r="B152" s="2">
        <v>41</v>
      </c>
      <c r="C152" s="2">
        <v>50</v>
      </c>
      <c r="D152" s="2">
        <f t="shared" si="20"/>
        <v>1142.5</v>
      </c>
      <c r="E152" s="6">
        <v>0.48</v>
      </c>
      <c r="F152" s="7">
        <f t="shared" si="19"/>
        <v>1182.5</v>
      </c>
      <c r="G152" s="6">
        <v>1968.0203354297644</v>
      </c>
    </row>
    <row r="153" spans="1:7" x14ac:dyDescent="0.15">
      <c r="A153" s="1" t="s">
        <v>148</v>
      </c>
      <c r="B153" s="2">
        <v>50</v>
      </c>
      <c r="C153" s="2">
        <v>60</v>
      </c>
      <c r="D153" s="2">
        <f t="shared" si="20"/>
        <v>1152</v>
      </c>
      <c r="E153" s="6">
        <v>1.48</v>
      </c>
      <c r="F153" s="7">
        <f t="shared" si="19"/>
        <v>1192</v>
      </c>
      <c r="G153" s="6">
        <v>1967.6074074074024</v>
      </c>
    </row>
    <row r="154" spans="1:7" x14ac:dyDescent="0.15">
      <c r="A154" s="1" t="s">
        <v>149</v>
      </c>
      <c r="B154" s="2">
        <v>0</v>
      </c>
      <c r="C154" s="2">
        <v>8</v>
      </c>
      <c r="D154" s="2">
        <f>(C154+B154)/2+C$30+C$26+C$38+C$43+C$51+C$60+C$65+C$74+C$80+C$90+C$101+C$111+C$118+C$126+C$136+C$146+C$153</f>
        <v>1161</v>
      </c>
      <c r="E154" s="6">
        <v>1.1100000000000001</v>
      </c>
      <c r="F154" s="7">
        <f t="shared" si="19"/>
        <v>1201</v>
      </c>
      <c r="G154" s="6">
        <v>1967.216212438849</v>
      </c>
    </row>
    <row r="155" spans="1:7" x14ac:dyDescent="0.15">
      <c r="A155" s="1" t="s">
        <v>150</v>
      </c>
      <c r="B155" s="2">
        <v>8</v>
      </c>
      <c r="C155" s="2">
        <v>16</v>
      </c>
      <c r="D155" s="2">
        <f t="shared" ref="D155:D164" si="21">(C155+B155)/2+C$30+C$26+C$38+C$43+C$51+C$60+C$65+C$74+C$80+C$90+C$101+C$111+C$118+C$126+C$136+C$146+C$153</f>
        <v>1169</v>
      </c>
      <c r="E155" s="6">
        <v>0.5</v>
      </c>
      <c r="F155" s="7">
        <f t="shared" si="19"/>
        <v>1209</v>
      </c>
      <c r="G155" s="6">
        <v>1966.8684835779125</v>
      </c>
    </row>
    <row r="156" spans="1:7" x14ac:dyDescent="0.15">
      <c r="A156" s="1" t="s">
        <v>151</v>
      </c>
      <c r="B156" s="2">
        <v>16</v>
      </c>
      <c r="C156" s="2">
        <v>24</v>
      </c>
      <c r="D156" s="2">
        <f t="shared" si="21"/>
        <v>1177</v>
      </c>
      <c r="E156" s="6">
        <v>0.42</v>
      </c>
      <c r="F156" s="7">
        <f t="shared" si="19"/>
        <v>1217</v>
      </c>
      <c r="G156" s="6">
        <v>1966.5207547169759</v>
      </c>
    </row>
    <row r="157" spans="1:7" x14ac:dyDescent="0.15">
      <c r="A157" s="1" t="s">
        <v>152</v>
      </c>
      <c r="B157" s="2">
        <v>24</v>
      </c>
      <c r="C157" s="2">
        <v>32</v>
      </c>
      <c r="D157" s="2">
        <f t="shared" si="21"/>
        <v>1185</v>
      </c>
      <c r="E157" s="6">
        <v>0.62</v>
      </c>
      <c r="F157" s="7">
        <f t="shared" si="19"/>
        <v>1225</v>
      </c>
      <c r="G157" s="6">
        <v>1966.1730258560394</v>
      </c>
    </row>
    <row r="158" spans="1:7" x14ac:dyDescent="0.15">
      <c r="A158" s="1" t="s">
        <v>153</v>
      </c>
      <c r="B158" s="2">
        <v>32</v>
      </c>
      <c r="C158" s="2">
        <v>40</v>
      </c>
      <c r="D158" s="2">
        <f t="shared" si="21"/>
        <v>1193</v>
      </c>
      <c r="E158" s="6">
        <v>0.72</v>
      </c>
      <c r="F158" s="7">
        <f t="shared" si="19"/>
        <v>1233</v>
      </c>
      <c r="G158" s="6">
        <v>1965.8252969951029</v>
      </c>
    </row>
    <row r="159" spans="1:7" x14ac:dyDescent="0.15">
      <c r="A159" s="1" t="s">
        <v>154</v>
      </c>
      <c r="B159" s="2">
        <v>40</v>
      </c>
      <c r="C159" s="2">
        <v>48</v>
      </c>
      <c r="D159" s="2">
        <f t="shared" si="21"/>
        <v>1201</v>
      </c>
      <c r="E159" s="6">
        <v>0.7</v>
      </c>
      <c r="F159" s="7">
        <f t="shared" si="19"/>
        <v>1241</v>
      </c>
      <c r="G159" s="6">
        <v>1965.4775681341664</v>
      </c>
    </row>
    <row r="160" spans="1:7" x14ac:dyDescent="0.15">
      <c r="A160" s="1" t="s">
        <v>155</v>
      </c>
      <c r="B160" s="2">
        <v>48</v>
      </c>
      <c r="C160" s="2">
        <v>56</v>
      </c>
      <c r="D160" s="2">
        <f t="shared" si="21"/>
        <v>1209</v>
      </c>
      <c r="E160" s="6">
        <v>0.26</v>
      </c>
      <c r="F160" s="7">
        <f t="shared" si="19"/>
        <v>1249</v>
      </c>
      <c r="G160" s="6">
        <v>1965.1298392732299</v>
      </c>
    </row>
    <row r="161" spans="1:7" x14ac:dyDescent="0.15">
      <c r="A161" s="1" t="s">
        <v>156</v>
      </c>
      <c r="B161" s="2">
        <v>56</v>
      </c>
      <c r="C161" s="2">
        <v>64</v>
      </c>
      <c r="D161" s="2">
        <f t="shared" si="21"/>
        <v>1217</v>
      </c>
      <c r="E161" s="6">
        <v>0.36</v>
      </c>
      <c r="F161" s="7">
        <f t="shared" si="19"/>
        <v>1257</v>
      </c>
      <c r="G161" s="6">
        <v>1964.7821104122934</v>
      </c>
    </row>
    <row r="162" spans="1:7" x14ac:dyDescent="0.15">
      <c r="A162" s="1" t="s">
        <v>157</v>
      </c>
      <c r="B162" s="2">
        <v>64</v>
      </c>
      <c r="C162" s="2">
        <v>72</v>
      </c>
      <c r="D162" s="2">
        <f t="shared" si="21"/>
        <v>1225</v>
      </c>
      <c r="E162" s="6">
        <v>0.38</v>
      </c>
      <c r="F162" s="7">
        <f t="shared" si="19"/>
        <v>1265</v>
      </c>
      <c r="G162" s="6">
        <v>1964.4343815513569</v>
      </c>
    </row>
    <row r="163" spans="1:7" x14ac:dyDescent="0.15">
      <c r="A163" s="1" t="s">
        <v>158</v>
      </c>
      <c r="B163" s="2">
        <v>72</v>
      </c>
      <c r="C163" s="2">
        <v>81</v>
      </c>
      <c r="D163" s="2">
        <f t="shared" si="21"/>
        <v>1233.5</v>
      </c>
      <c r="E163" s="6">
        <v>0.68</v>
      </c>
      <c r="F163" s="7">
        <f t="shared" si="19"/>
        <v>1273.5</v>
      </c>
      <c r="G163" s="6">
        <v>1964.0649196366119</v>
      </c>
    </row>
    <row r="164" spans="1:7" x14ac:dyDescent="0.15">
      <c r="A164" s="1" t="s">
        <v>159</v>
      </c>
      <c r="B164" s="2">
        <v>81</v>
      </c>
      <c r="C164" s="2">
        <v>90</v>
      </c>
      <c r="D164" s="2">
        <f t="shared" si="21"/>
        <v>1242.5</v>
      </c>
      <c r="E164" s="6">
        <v>0.65</v>
      </c>
      <c r="F164" s="7">
        <f t="shared" si="19"/>
        <v>1282.5</v>
      </c>
      <c r="G164" s="6">
        <v>1963.6737246680584</v>
      </c>
    </row>
    <row r="165" spans="1:7" x14ac:dyDescent="0.15">
      <c r="A165" s="1" t="s">
        <v>160</v>
      </c>
      <c r="B165" s="2">
        <v>0</v>
      </c>
      <c r="C165" s="2">
        <v>8</v>
      </c>
      <c r="D165" s="2">
        <f>(C165+B165)/2+C$30+C$26+C$38+C$43+C$51+C$60+C$65+C$74+C$80+C$90+C$101+C$111+C$118+C$126+C$136+C$146+C$153+C$164</f>
        <v>1251</v>
      </c>
      <c r="E165" s="6">
        <v>0.94</v>
      </c>
      <c r="F165" s="7">
        <f t="shared" si="19"/>
        <v>1291</v>
      </c>
      <c r="G165" s="6">
        <v>1963.3042627533134</v>
      </c>
    </row>
    <row r="166" spans="1:7" x14ac:dyDescent="0.15">
      <c r="A166" s="1" t="s">
        <v>161</v>
      </c>
      <c r="B166" s="2">
        <v>8</v>
      </c>
      <c r="C166" s="2">
        <v>14</v>
      </c>
      <c r="D166" s="2">
        <f t="shared" ref="D166:D174" si="22">(C166+B166)/2+C$30+C$26+C$38+C$43+C$51+C$60+C$65+C$74+C$80+C$90+C$101+C$111+C$118+C$126+C$136+C$146+C$153+C$164</f>
        <v>1258</v>
      </c>
      <c r="E166" s="6">
        <v>0.26</v>
      </c>
      <c r="F166" s="7">
        <f t="shared" si="19"/>
        <v>1298</v>
      </c>
      <c r="G166" s="6">
        <v>1963</v>
      </c>
    </row>
    <row r="167" spans="1:7" x14ac:dyDescent="0.15">
      <c r="A167" s="1" t="s">
        <v>162</v>
      </c>
      <c r="B167" s="2">
        <v>14</v>
      </c>
      <c r="C167" s="2">
        <v>22</v>
      </c>
      <c r="D167" s="2">
        <f t="shared" si="22"/>
        <v>1265</v>
      </c>
      <c r="E167" s="6">
        <v>0.45</v>
      </c>
      <c r="F167" s="7">
        <f t="shared" si="19"/>
        <v>1305</v>
      </c>
      <c r="G167" s="6">
        <v>1962.6534930139721</v>
      </c>
    </row>
    <row r="168" spans="1:7" x14ac:dyDescent="0.15">
      <c r="A168" s="1" t="s">
        <v>163</v>
      </c>
      <c r="B168" s="2">
        <v>22</v>
      </c>
      <c r="C168" s="2">
        <v>30</v>
      </c>
      <c r="D168" s="2">
        <f t="shared" si="22"/>
        <v>1273</v>
      </c>
      <c r="E168" s="6">
        <v>0.78</v>
      </c>
      <c r="F168" s="7">
        <f t="shared" si="19"/>
        <v>1313</v>
      </c>
      <c r="G168" s="6">
        <v>1962.2574850299402</v>
      </c>
    </row>
    <row r="169" spans="1:7" x14ac:dyDescent="0.15">
      <c r="A169" s="1" t="s">
        <v>164</v>
      </c>
      <c r="B169" s="2">
        <v>30</v>
      </c>
      <c r="C169" s="2">
        <v>37</v>
      </c>
      <c r="D169" s="2">
        <f t="shared" si="22"/>
        <v>1280.5</v>
      </c>
      <c r="E169" s="6">
        <v>0.59</v>
      </c>
      <c r="F169" s="7">
        <f t="shared" si="19"/>
        <v>1320.5</v>
      </c>
      <c r="G169" s="6">
        <v>1961.8862275449103</v>
      </c>
    </row>
    <row r="170" spans="1:7" x14ac:dyDescent="0.15">
      <c r="A170" s="1" t="s">
        <v>165</v>
      </c>
      <c r="B170" s="2">
        <v>37</v>
      </c>
      <c r="C170" s="2">
        <v>45</v>
      </c>
      <c r="D170" s="2">
        <f t="shared" si="22"/>
        <v>1288</v>
      </c>
      <c r="E170" s="6">
        <v>0.34</v>
      </c>
      <c r="F170" s="7">
        <f t="shared" si="19"/>
        <v>1328</v>
      </c>
      <c r="G170" s="6">
        <v>1961.5149700598804</v>
      </c>
    </row>
    <row r="171" spans="1:7" x14ac:dyDescent="0.15">
      <c r="A171" s="1" t="s">
        <v>166</v>
      </c>
      <c r="B171" s="2">
        <v>45</v>
      </c>
      <c r="C171" s="2">
        <v>53</v>
      </c>
      <c r="D171" s="2">
        <f t="shared" si="22"/>
        <v>1296</v>
      </c>
      <c r="E171" s="6">
        <v>0.43</v>
      </c>
      <c r="F171" s="7">
        <f t="shared" si="19"/>
        <v>1336</v>
      </c>
      <c r="G171" s="6">
        <v>1961.1189620758485</v>
      </c>
    </row>
    <row r="172" spans="1:7" x14ac:dyDescent="0.15">
      <c r="A172" s="1" t="s">
        <v>167</v>
      </c>
      <c r="B172" s="2">
        <v>53</v>
      </c>
      <c r="C172" s="2">
        <v>61</v>
      </c>
      <c r="D172" s="2">
        <f t="shared" si="22"/>
        <v>1304</v>
      </c>
      <c r="E172" s="6">
        <v>0.51</v>
      </c>
      <c r="F172" s="7">
        <f t="shared" si="19"/>
        <v>1344</v>
      </c>
      <c r="G172" s="6">
        <v>1960.7229540918165</v>
      </c>
    </row>
    <row r="173" spans="1:7" x14ac:dyDescent="0.15">
      <c r="A173" s="1" t="s">
        <v>168</v>
      </c>
      <c r="B173" s="2">
        <v>61</v>
      </c>
      <c r="C173" s="2">
        <v>69</v>
      </c>
      <c r="D173" s="2">
        <f t="shared" si="22"/>
        <v>1312</v>
      </c>
      <c r="E173" s="6">
        <v>0.82</v>
      </c>
      <c r="F173" s="7">
        <f t="shared" ref="F173:F197" si="23">D173+$H$4</f>
        <v>1352</v>
      </c>
      <c r="G173" s="6">
        <v>1960.3269461077846</v>
      </c>
    </row>
    <row r="174" spans="1:7" x14ac:dyDescent="0.15">
      <c r="A174" s="1" t="s">
        <v>169</v>
      </c>
      <c r="B174" s="2">
        <v>69</v>
      </c>
      <c r="C174" s="2">
        <v>77</v>
      </c>
      <c r="D174" s="2">
        <f t="shared" si="22"/>
        <v>1320</v>
      </c>
      <c r="E174" s="6">
        <v>0.36</v>
      </c>
      <c r="F174" s="7">
        <f t="shared" si="23"/>
        <v>1360</v>
      </c>
      <c r="G174" s="6">
        <v>1959.9309381237526</v>
      </c>
    </row>
    <row r="175" spans="1:7" x14ac:dyDescent="0.15">
      <c r="A175" s="1" t="s">
        <v>170</v>
      </c>
      <c r="B175" s="2">
        <v>0</v>
      </c>
      <c r="C175" s="2">
        <v>7</v>
      </c>
      <c r="D175" s="2">
        <f>(C175+B175)/2+C$30+C$26+C$38+C$43+C$51+C$60+C$65+C$74+C$80+C$90+C$101+C$111+C$118+C$126+C$136+C$146+C$153+C$164+C$174</f>
        <v>1327.5</v>
      </c>
      <c r="E175" s="6">
        <v>1.34</v>
      </c>
      <c r="F175" s="7">
        <f t="shared" si="23"/>
        <v>1367.5</v>
      </c>
      <c r="G175" s="6">
        <v>1959.5596806387227</v>
      </c>
    </row>
    <row r="176" spans="1:7" x14ac:dyDescent="0.15">
      <c r="A176" s="1" t="s">
        <v>171</v>
      </c>
      <c r="B176" s="2">
        <v>7</v>
      </c>
      <c r="C176" s="2">
        <v>15</v>
      </c>
      <c r="D176" s="2">
        <f t="shared" ref="D176:D182" si="24">(C176+B176)/2+C$30+C$26+C$38+C$43+C$51+C$60+C$65+C$74+C$80+C$90+C$101+C$111+C$118+C$126+C$136+C$146+C$153+C$164+C$174</f>
        <v>1335</v>
      </c>
      <c r="E176" s="6">
        <v>0.56000000000000005</v>
      </c>
      <c r="F176" s="7">
        <f t="shared" si="23"/>
        <v>1375</v>
      </c>
      <c r="G176" s="6">
        <v>1959.1884231536928</v>
      </c>
    </row>
    <row r="177" spans="1:7" x14ac:dyDescent="0.15">
      <c r="A177" s="1" t="s">
        <v>172</v>
      </c>
      <c r="B177" s="2">
        <v>15</v>
      </c>
      <c r="C177" s="2">
        <v>23</v>
      </c>
      <c r="D177" s="2">
        <f t="shared" si="24"/>
        <v>1343</v>
      </c>
      <c r="E177" s="6">
        <v>0.35</v>
      </c>
      <c r="F177" s="7">
        <f t="shared" si="23"/>
        <v>1383</v>
      </c>
      <c r="G177" s="6">
        <v>1958.7924151696609</v>
      </c>
    </row>
    <row r="178" spans="1:7" x14ac:dyDescent="0.15">
      <c r="A178" s="1" t="s">
        <v>173</v>
      </c>
      <c r="B178" s="2">
        <v>23</v>
      </c>
      <c r="C178" s="2">
        <v>31</v>
      </c>
      <c r="D178" s="2">
        <f t="shared" si="24"/>
        <v>1351</v>
      </c>
      <c r="E178" s="6">
        <v>0.68</v>
      </c>
      <c r="F178" s="7">
        <f t="shared" si="23"/>
        <v>1391</v>
      </c>
      <c r="G178" s="6">
        <v>1958.396407185629</v>
      </c>
    </row>
    <row r="179" spans="1:7" x14ac:dyDescent="0.15">
      <c r="A179" s="1" t="s">
        <v>174</v>
      </c>
      <c r="B179" s="2">
        <v>31</v>
      </c>
      <c r="C179" s="2">
        <v>39</v>
      </c>
      <c r="D179" s="2">
        <f t="shared" si="24"/>
        <v>1359</v>
      </c>
      <c r="E179" s="6">
        <v>0.47</v>
      </c>
      <c r="F179" s="7">
        <f t="shared" si="23"/>
        <v>1399</v>
      </c>
      <c r="G179" s="6">
        <v>1958.000399201597</v>
      </c>
    </row>
    <row r="180" spans="1:7" x14ac:dyDescent="0.15">
      <c r="A180" s="1" t="s">
        <v>175</v>
      </c>
      <c r="B180" s="2">
        <v>39</v>
      </c>
      <c r="C180" s="2">
        <v>49</v>
      </c>
      <c r="D180" s="2">
        <f t="shared" si="24"/>
        <v>1368</v>
      </c>
      <c r="E180" s="6">
        <v>0.7</v>
      </c>
      <c r="F180" s="7">
        <f t="shared" si="23"/>
        <v>1408</v>
      </c>
      <c r="G180" s="6">
        <v>1957.554890219561</v>
      </c>
    </row>
    <row r="181" spans="1:7" x14ac:dyDescent="0.15">
      <c r="A181" s="1" t="s">
        <v>176</v>
      </c>
      <c r="B181" s="2">
        <v>49</v>
      </c>
      <c r="C181" s="2">
        <v>55</v>
      </c>
      <c r="D181" s="2">
        <f t="shared" si="24"/>
        <v>1376</v>
      </c>
      <c r="E181" s="6">
        <v>0.47</v>
      </c>
      <c r="F181" s="7">
        <f t="shared" si="23"/>
        <v>1416</v>
      </c>
      <c r="G181" s="6">
        <v>1957.1588822355291</v>
      </c>
    </row>
    <row r="182" spans="1:7" x14ac:dyDescent="0.15">
      <c r="A182" s="1" t="s">
        <v>177</v>
      </c>
      <c r="B182" s="2">
        <v>55</v>
      </c>
      <c r="C182" s="2">
        <v>64</v>
      </c>
      <c r="D182" s="2">
        <f t="shared" si="24"/>
        <v>1383.5</v>
      </c>
      <c r="E182" s="6">
        <v>0.42</v>
      </c>
      <c r="F182" s="7">
        <f t="shared" si="23"/>
        <v>1423.5</v>
      </c>
      <c r="G182" s="6">
        <v>1956.7876247504992</v>
      </c>
    </row>
    <row r="183" spans="1:7" x14ac:dyDescent="0.15">
      <c r="A183" s="1" t="s">
        <v>178</v>
      </c>
      <c r="B183" s="2">
        <v>0</v>
      </c>
      <c r="C183" s="2">
        <v>9</v>
      </c>
      <c r="D183" s="2">
        <f>(C183+B183)/2+C$30+C$26+C$38+C$43+C$51+C$60+C$65+C$74+C$80+C$90+C$101+C$111+C$118+C$126+C$136+C$146+C$153+C$164+C$174+C$182</f>
        <v>1392.5</v>
      </c>
      <c r="E183" s="6">
        <v>0.28999999999999998</v>
      </c>
      <c r="F183" s="7">
        <f t="shared" si="23"/>
        <v>1432.5</v>
      </c>
      <c r="G183" s="6">
        <v>1956.3421157684631</v>
      </c>
    </row>
    <row r="184" spans="1:7" x14ac:dyDescent="0.15">
      <c r="A184" s="1" t="s">
        <v>179</v>
      </c>
      <c r="B184" s="2">
        <v>9</v>
      </c>
      <c r="C184" s="2">
        <v>17</v>
      </c>
      <c r="D184" s="2">
        <f t="shared" ref="D184:D190" si="25">(C184+B184)/2+C$30+C$26+C$38+C$43+C$51+C$60+C$65+C$74+C$80+C$90+C$101+C$111+C$118+C$126+C$136+C$146+C$153+C$164+C$174+C$182</f>
        <v>1401</v>
      </c>
      <c r="E184" s="6">
        <v>0.4</v>
      </c>
      <c r="F184" s="7">
        <f t="shared" si="23"/>
        <v>1441</v>
      </c>
      <c r="G184" s="6">
        <v>1955.9213572854292</v>
      </c>
    </row>
    <row r="185" spans="1:7" x14ac:dyDescent="0.15">
      <c r="A185" s="1" t="s">
        <v>180</v>
      </c>
      <c r="B185" s="2">
        <v>17</v>
      </c>
      <c r="C185" s="2">
        <v>25</v>
      </c>
      <c r="D185" s="2">
        <f t="shared" si="25"/>
        <v>1409</v>
      </c>
      <c r="E185" s="6">
        <v>0.37</v>
      </c>
      <c r="F185" s="7">
        <f t="shared" si="23"/>
        <v>1449</v>
      </c>
      <c r="G185" s="6">
        <v>1955.5253493013972</v>
      </c>
    </row>
    <row r="186" spans="1:7" x14ac:dyDescent="0.15">
      <c r="A186" s="1" t="s">
        <v>181</v>
      </c>
      <c r="B186" s="2">
        <v>25</v>
      </c>
      <c r="C186" s="2">
        <v>34</v>
      </c>
      <c r="D186" s="2">
        <f t="shared" si="25"/>
        <v>1417.5</v>
      </c>
      <c r="E186" s="6">
        <v>0.81</v>
      </c>
      <c r="F186" s="7">
        <f t="shared" si="23"/>
        <v>1457.5</v>
      </c>
      <c r="G186" s="6">
        <v>1955.1045908183632</v>
      </c>
    </row>
    <row r="187" spans="1:7" x14ac:dyDescent="0.15">
      <c r="A187" s="1" t="s">
        <v>182</v>
      </c>
      <c r="B187" s="2">
        <v>34</v>
      </c>
      <c r="C187" s="2">
        <v>43</v>
      </c>
      <c r="D187" s="2">
        <f t="shared" si="25"/>
        <v>1426.5</v>
      </c>
      <c r="E187" s="6">
        <v>0.42</v>
      </c>
      <c r="F187" s="7">
        <f t="shared" si="23"/>
        <v>1466.5</v>
      </c>
      <c r="G187" s="6">
        <v>1954.6590818363272</v>
      </c>
    </row>
    <row r="188" spans="1:7" x14ac:dyDescent="0.15">
      <c r="A188" s="1" t="s">
        <v>183</v>
      </c>
      <c r="B188" s="2">
        <v>43</v>
      </c>
      <c r="C188" s="2">
        <v>51</v>
      </c>
      <c r="D188" s="2">
        <f t="shared" si="25"/>
        <v>1435</v>
      </c>
      <c r="E188" s="6">
        <v>0.55000000000000004</v>
      </c>
      <c r="F188" s="7">
        <f t="shared" si="23"/>
        <v>1475</v>
      </c>
      <c r="G188" s="6">
        <v>1954.2383233532933</v>
      </c>
    </row>
    <row r="189" spans="1:7" x14ac:dyDescent="0.15">
      <c r="A189" s="1" t="s">
        <v>184</v>
      </c>
      <c r="B189" s="2">
        <v>51</v>
      </c>
      <c r="C189" s="2">
        <v>59</v>
      </c>
      <c r="D189" s="2">
        <f t="shared" si="25"/>
        <v>1443</v>
      </c>
      <c r="E189" s="6">
        <v>0.43</v>
      </c>
      <c r="F189" s="7">
        <f t="shared" si="23"/>
        <v>1483</v>
      </c>
      <c r="G189" s="6">
        <v>1953.8423153692613</v>
      </c>
    </row>
    <row r="190" spans="1:7" x14ac:dyDescent="0.15">
      <c r="A190" s="1" t="s">
        <v>185</v>
      </c>
      <c r="B190" s="2">
        <v>59</v>
      </c>
      <c r="C190" s="2">
        <v>68</v>
      </c>
      <c r="D190" s="2">
        <f t="shared" si="25"/>
        <v>1451.5</v>
      </c>
      <c r="E190" s="6">
        <v>0.53</v>
      </c>
      <c r="F190" s="7">
        <f t="shared" si="23"/>
        <v>1491.5</v>
      </c>
      <c r="G190" s="6">
        <v>1953.4215568862273</v>
      </c>
    </row>
    <row r="191" spans="1:7" x14ac:dyDescent="0.15">
      <c r="A191" s="1" t="s">
        <v>186</v>
      </c>
      <c r="B191" s="2">
        <v>0</v>
      </c>
      <c r="C191" s="2">
        <v>8</v>
      </c>
      <c r="D191" s="2">
        <f>(C191+B191)/2+C$30+C$26+C$38+C$43+C$51+C$60+C$65+C$74+C$80+C$90+C$101+C$111+C$118+C$126+C$136+C$146+C$153+C$164+C$174+C$182+C$190</f>
        <v>1460</v>
      </c>
      <c r="E191" s="6">
        <v>0.34</v>
      </c>
      <c r="F191" s="7">
        <f t="shared" si="23"/>
        <v>1500</v>
      </c>
      <c r="G191" s="6">
        <v>1953.0007984031934</v>
      </c>
    </row>
    <row r="192" spans="1:7" x14ac:dyDescent="0.15">
      <c r="A192" s="1" t="s">
        <v>187</v>
      </c>
      <c r="B192" s="2">
        <v>8</v>
      </c>
      <c r="C192" s="2">
        <v>16</v>
      </c>
      <c r="D192" s="2">
        <f t="shared" ref="D192:D197" si="26">(C192+B192)/2+C$30+C$26+C$38+C$43+C$51+C$60+C$65+C$74+C$80+C$90+C$101+C$111+C$118+C$126+C$136+C$146+C$153+C$164+C$174+C$182+C$190</f>
        <v>1468</v>
      </c>
      <c r="E192" s="6">
        <v>0.36</v>
      </c>
      <c r="F192" s="7">
        <f t="shared" si="23"/>
        <v>1508</v>
      </c>
      <c r="G192" s="6">
        <v>1952.6047904191614</v>
      </c>
    </row>
    <row r="193" spans="1:7" x14ac:dyDescent="0.15">
      <c r="A193" s="1" t="s">
        <v>188</v>
      </c>
      <c r="B193" s="2">
        <v>16</v>
      </c>
      <c r="C193" s="2">
        <v>24</v>
      </c>
      <c r="D193" s="2">
        <f t="shared" si="26"/>
        <v>1476</v>
      </c>
      <c r="E193" s="6">
        <v>0.67</v>
      </c>
      <c r="F193" s="7">
        <f t="shared" si="23"/>
        <v>1516</v>
      </c>
      <c r="G193" s="6">
        <v>1952.2087824351295</v>
      </c>
    </row>
    <row r="194" spans="1:7" x14ac:dyDescent="0.15">
      <c r="A194" s="1" t="s">
        <v>189</v>
      </c>
      <c r="B194" s="2">
        <v>24</v>
      </c>
      <c r="C194" s="2">
        <v>32</v>
      </c>
      <c r="D194" s="2">
        <f t="shared" si="26"/>
        <v>1484</v>
      </c>
      <c r="E194" s="6">
        <v>0.46</v>
      </c>
      <c r="F194" s="7">
        <f t="shared" si="23"/>
        <v>1524</v>
      </c>
      <c r="G194" s="6">
        <v>1951.8127744510975</v>
      </c>
    </row>
    <row r="195" spans="1:7" x14ac:dyDescent="0.15">
      <c r="A195" s="1" t="s">
        <v>190</v>
      </c>
      <c r="B195" s="2">
        <v>32</v>
      </c>
      <c r="C195" s="2">
        <v>40</v>
      </c>
      <c r="D195" s="2">
        <f t="shared" si="26"/>
        <v>1492</v>
      </c>
      <c r="E195" s="6">
        <v>0.34</v>
      </c>
      <c r="F195" s="7">
        <f t="shared" si="23"/>
        <v>1532</v>
      </c>
      <c r="G195" s="6">
        <v>1951.4167664670656</v>
      </c>
    </row>
    <row r="196" spans="1:7" x14ac:dyDescent="0.15">
      <c r="A196" s="1" t="s">
        <v>191</v>
      </c>
      <c r="B196" s="2">
        <v>40</v>
      </c>
      <c r="C196" s="2">
        <v>48</v>
      </c>
      <c r="D196" s="2">
        <f t="shared" si="26"/>
        <v>1500</v>
      </c>
      <c r="E196" s="6">
        <v>0.38</v>
      </c>
      <c r="F196" s="7">
        <f t="shared" si="23"/>
        <v>1540</v>
      </c>
      <c r="G196" s="14">
        <v>1951.0207584830337</v>
      </c>
    </row>
    <row r="197" spans="1:7" x14ac:dyDescent="0.15">
      <c r="A197" s="1" t="s">
        <v>192</v>
      </c>
      <c r="B197" s="2">
        <v>48</v>
      </c>
      <c r="C197" s="2">
        <v>57</v>
      </c>
      <c r="D197" s="2">
        <f t="shared" si="26"/>
        <v>1508.5</v>
      </c>
      <c r="E197" s="6">
        <v>0.46</v>
      </c>
      <c r="F197" s="7">
        <f t="shared" si="23"/>
        <v>1548.5</v>
      </c>
      <c r="G197" s="6">
        <v>1950.6</v>
      </c>
    </row>
    <row r="198" spans="1:7" x14ac:dyDescent="0.15">
      <c r="A198" s="3" t="s">
        <v>193</v>
      </c>
      <c r="B198" s="2">
        <v>0</v>
      </c>
      <c r="C198" s="2">
        <v>10</v>
      </c>
      <c r="D198" s="2">
        <f t="shared" ref="D198:D205" si="27">(C198-B198)/2</f>
        <v>5</v>
      </c>
      <c r="E198" s="6">
        <v>0.77</v>
      </c>
    </row>
    <row r="199" spans="1:7" x14ac:dyDescent="0.15">
      <c r="A199" s="3" t="s">
        <v>194</v>
      </c>
      <c r="B199" s="2">
        <v>10</v>
      </c>
      <c r="C199" s="2">
        <v>20</v>
      </c>
      <c r="D199" s="2">
        <f t="shared" si="27"/>
        <v>5</v>
      </c>
      <c r="E199" s="6">
        <v>0.38</v>
      </c>
    </row>
    <row r="200" spans="1:7" x14ac:dyDescent="0.15">
      <c r="A200" s="3" t="s">
        <v>195</v>
      </c>
      <c r="B200" s="2">
        <v>20</v>
      </c>
      <c r="C200" s="2">
        <v>30</v>
      </c>
      <c r="D200" s="2">
        <f t="shared" si="27"/>
        <v>5</v>
      </c>
      <c r="E200" s="6">
        <v>0.26</v>
      </c>
    </row>
    <row r="201" spans="1:7" x14ac:dyDescent="0.15">
      <c r="A201" s="3" t="s">
        <v>196</v>
      </c>
      <c r="B201" s="2">
        <v>30</v>
      </c>
      <c r="C201" s="2">
        <v>40</v>
      </c>
      <c r="D201" s="2">
        <f t="shared" si="27"/>
        <v>5</v>
      </c>
      <c r="E201" s="6">
        <v>0.97</v>
      </c>
    </row>
    <row r="202" spans="1:7" x14ac:dyDescent="0.15">
      <c r="A202" s="3" t="s">
        <v>197</v>
      </c>
      <c r="B202" s="2">
        <v>40</v>
      </c>
      <c r="C202" s="2">
        <v>50</v>
      </c>
      <c r="D202" s="2">
        <f t="shared" si="27"/>
        <v>5</v>
      </c>
      <c r="E202" s="6">
        <v>0.92</v>
      </c>
    </row>
    <row r="203" spans="1:7" x14ac:dyDescent="0.15">
      <c r="A203" s="3" t="s">
        <v>198</v>
      </c>
      <c r="B203" s="2">
        <v>50</v>
      </c>
      <c r="C203" s="2">
        <v>60</v>
      </c>
      <c r="D203" s="2">
        <f t="shared" si="27"/>
        <v>5</v>
      </c>
      <c r="E203" s="6">
        <v>0.52</v>
      </c>
    </row>
    <row r="204" spans="1:7" x14ac:dyDescent="0.15">
      <c r="A204" s="1" t="s">
        <v>199</v>
      </c>
      <c r="B204" s="2">
        <v>0</v>
      </c>
      <c r="C204" s="2">
        <v>2</v>
      </c>
      <c r="D204" s="2">
        <f t="shared" si="27"/>
        <v>1</v>
      </c>
      <c r="E204" s="6">
        <v>5.78</v>
      </c>
    </row>
    <row r="205" spans="1:7" x14ac:dyDescent="0.15">
      <c r="A205" s="1" t="s">
        <v>200</v>
      </c>
      <c r="B205" s="2">
        <v>0</v>
      </c>
      <c r="C205" s="2">
        <v>2</v>
      </c>
      <c r="D205" s="2">
        <f t="shared" si="27"/>
        <v>1</v>
      </c>
      <c r="E205" s="6">
        <v>4.6399999999999997</v>
      </c>
    </row>
    <row r="206" spans="1:7" x14ac:dyDescent="0.15">
      <c r="A206" s="1" t="s">
        <v>201</v>
      </c>
      <c r="B206" s="2">
        <v>0</v>
      </c>
      <c r="C206" s="2">
        <v>2</v>
      </c>
      <c r="D206" s="2">
        <f t="shared" ref="D206:D221" si="28">(C206-B206)/2</f>
        <v>1</v>
      </c>
      <c r="E206" s="6">
        <v>4.63</v>
      </c>
    </row>
    <row r="207" spans="1:7" x14ac:dyDescent="0.15">
      <c r="A207" s="1" t="s">
        <v>202</v>
      </c>
      <c r="B207" s="2">
        <v>0</v>
      </c>
      <c r="C207" s="2">
        <v>2</v>
      </c>
      <c r="D207" s="2">
        <f t="shared" si="28"/>
        <v>1</v>
      </c>
      <c r="E207" s="6" t="s">
        <v>203</v>
      </c>
    </row>
    <row r="208" spans="1:7" x14ac:dyDescent="0.15">
      <c r="A208" s="1" t="s">
        <v>204</v>
      </c>
      <c r="B208" s="2">
        <v>0</v>
      </c>
      <c r="C208" s="2">
        <v>2</v>
      </c>
      <c r="D208" s="2">
        <f t="shared" si="28"/>
        <v>1</v>
      </c>
      <c r="E208" s="6" t="s">
        <v>203</v>
      </c>
    </row>
    <row r="209" spans="1:5" x14ac:dyDescent="0.15">
      <c r="A209" s="1" t="s">
        <v>205</v>
      </c>
      <c r="B209" s="2">
        <v>0</v>
      </c>
      <c r="C209" s="2">
        <v>2</v>
      </c>
      <c r="D209" s="2">
        <f t="shared" si="28"/>
        <v>1</v>
      </c>
      <c r="E209" s="6" t="s">
        <v>203</v>
      </c>
    </row>
    <row r="210" spans="1:5" x14ac:dyDescent="0.15">
      <c r="A210" s="1" t="s">
        <v>206</v>
      </c>
      <c r="B210" s="2">
        <v>0</v>
      </c>
      <c r="C210" s="2">
        <v>2</v>
      </c>
      <c r="D210" s="2">
        <f t="shared" si="28"/>
        <v>1</v>
      </c>
      <c r="E210" s="6" t="s">
        <v>203</v>
      </c>
    </row>
    <row r="211" spans="1:5" x14ac:dyDescent="0.15">
      <c r="A211" s="1" t="s">
        <v>207</v>
      </c>
      <c r="B211" s="2">
        <v>0</v>
      </c>
      <c r="C211" s="2">
        <v>2</v>
      </c>
      <c r="D211" s="2">
        <f t="shared" si="28"/>
        <v>1</v>
      </c>
      <c r="E211" s="6" t="s">
        <v>203</v>
      </c>
    </row>
    <row r="212" spans="1:5" x14ac:dyDescent="0.15">
      <c r="A212" s="1" t="s">
        <v>208</v>
      </c>
      <c r="B212" s="2">
        <v>0</v>
      </c>
      <c r="C212" s="2">
        <v>2</v>
      </c>
      <c r="D212" s="2">
        <f t="shared" si="28"/>
        <v>1</v>
      </c>
      <c r="E212" s="6" t="s">
        <v>203</v>
      </c>
    </row>
    <row r="213" spans="1:5" x14ac:dyDescent="0.15">
      <c r="A213" s="1" t="s">
        <v>209</v>
      </c>
      <c r="B213" s="2">
        <v>0</v>
      </c>
      <c r="C213" s="2">
        <v>2</v>
      </c>
      <c r="D213" s="2">
        <f t="shared" si="28"/>
        <v>1</v>
      </c>
      <c r="E213" s="6">
        <v>4.59</v>
      </c>
    </row>
    <row r="214" spans="1:5" x14ac:dyDescent="0.15">
      <c r="A214" s="1" t="s">
        <v>210</v>
      </c>
      <c r="B214" s="2">
        <v>0</v>
      </c>
      <c r="C214" s="2">
        <v>2</v>
      </c>
      <c r="D214" s="2">
        <f t="shared" si="28"/>
        <v>1</v>
      </c>
      <c r="E214" s="6">
        <v>4.7699999999999996</v>
      </c>
    </row>
    <row r="215" spans="1:5" x14ac:dyDescent="0.15">
      <c r="A215" s="1" t="s">
        <v>211</v>
      </c>
      <c r="B215" s="2">
        <v>0</v>
      </c>
      <c r="C215" s="2">
        <v>2</v>
      </c>
      <c r="D215" s="2">
        <f t="shared" si="28"/>
        <v>1</v>
      </c>
      <c r="E215" s="6">
        <v>4.0999999999999996</v>
      </c>
    </row>
    <row r="216" spans="1:5" x14ac:dyDescent="0.15">
      <c r="A216" s="1" t="s">
        <v>212</v>
      </c>
      <c r="B216" s="2">
        <v>0</v>
      </c>
      <c r="C216" s="2">
        <v>2</v>
      </c>
      <c r="D216" s="2">
        <f t="shared" si="28"/>
        <v>1</v>
      </c>
      <c r="E216" s="6">
        <v>3.67</v>
      </c>
    </row>
    <row r="217" spans="1:5" x14ac:dyDescent="0.15">
      <c r="A217" s="1" t="s">
        <v>213</v>
      </c>
      <c r="B217" s="2">
        <v>0</v>
      </c>
      <c r="C217" s="2">
        <v>2</v>
      </c>
      <c r="D217" s="2">
        <f t="shared" si="28"/>
        <v>1</v>
      </c>
      <c r="E217" s="6">
        <v>3.06</v>
      </c>
    </row>
    <row r="218" spans="1:5" x14ac:dyDescent="0.15">
      <c r="A218" s="1" t="s">
        <v>214</v>
      </c>
      <c r="B218" s="2">
        <v>0</v>
      </c>
      <c r="C218" s="2">
        <v>2</v>
      </c>
      <c r="D218" s="2">
        <f t="shared" si="28"/>
        <v>1</v>
      </c>
      <c r="E218" s="6">
        <v>3.83</v>
      </c>
    </row>
    <row r="219" spans="1:5" x14ac:dyDescent="0.15">
      <c r="A219" s="1" t="s">
        <v>215</v>
      </c>
      <c r="B219" s="2">
        <v>0</v>
      </c>
      <c r="C219" s="2">
        <v>2</v>
      </c>
      <c r="D219" s="2">
        <f t="shared" si="28"/>
        <v>1</v>
      </c>
      <c r="E219" s="6">
        <v>4.54</v>
      </c>
    </row>
    <row r="220" spans="1:5" x14ac:dyDescent="0.15">
      <c r="A220" s="1" t="s">
        <v>216</v>
      </c>
      <c r="B220" s="2">
        <v>0</v>
      </c>
      <c r="C220" s="2">
        <v>2</v>
      </c>
      <c r="D220" s="2">
        <f t="shared" si="28"/>
        <v>1</v>
      </c>
      <c r="E220" s="6">
        <v>3.56</v>
      </c>
    </row>
    <row r="221" spans="1:5" x14ac:dyDescent="0.15">
      <c r="A221" s="1" t="s">
        <v>217</v>
      </c>
      <c r="B221" s="2">
        <v>0</v>
      </c>
      <c r="C221" s="2">
        <v>2</v>
      </c>
      <c r="D221" s="2">
        <f t="shared" si="28"/>
        <v>1</v>
      </c>
      <c r="E221" s="6">
        <v>4.33</v>
      </c>
    </row>
    <row r="222" spans="1:5" x14ac:dyDescent="0.15">
      <c r="A222" s="1" t="s">
        <v>218</v>
      </c>
      <c r="B222" s="2"/>
      <c r="C222" s="2"/>
      <c r="D222" s="2"/>
      <c r="E222" s="6">
        <v>0.25</v>
      </c>
    </row>
    <row r="223" spans="1:5" x14ac:dyDescent="0.15">
      <c r="A223" s="1" t="s">
        <v>219</v>
      </c>
      <c r="B223" s="2"/>
      <c r="C223" s="2"/>
      <c r="D223" s="2"/>
      <c r="E223" s="6">
        <v>0.31</v>
      </c>
    </row>
    <row r="224" spans="1:5" x14ac:dyDescent="0.15">
      <c r="A224" s="1" t="s">
        <v>220</v>
      </c>
      <c r="B224" s="2"/>
      <c r="C224" s="2"/>
      <c r="D224" s="2"/>
      <c r="E224" s="6">
        <v>0.22</v>
      </c>
    </row>
    <row r="225" spans="1:5" x14ac:dyDescent="0.15">
      <c r="A225" s="1"/>
      <c r="B225" s="2"/>
      <c r="C225" s="2"/>
      <c r="D225" s="2"/>
      <c r="E225" s="6"/>
    </row>
    <row r="226" spans="1:5" x14ac:dyDescent="0.15">
      <c r="A226" s="1" t="s">
        <v>221</v>
      </c>
      <c r="B226" s="2"/>
      <c r="C226" s="2"/>
      <c r="D226" s="2"/>
      <c r="E226" s="6"/>
    </row>
    <row r="227" spans="1:5" x14ac:dyDescent="0.15">
      <c r="A227" s="1"/>
      <c r="B227" s="2"/>
      <c r="C227" s="2"/>
      <c r="D227" s="2"/>
      <c r="E227" s="6"/>
    </row>
    <row r="228" spans="1:5" x14ac:dyDescent="0.15">
      <c r="A228" s="1" t="s">
        <v>222</v>
      </c>
      <c r="B228" s="2">
        <v>0</v>
      </c>
      <c r="C228" s="2">
        <v>5</v>
      </c>
      <c r="D228" s="2"/>
      <c r="E228" s="6">
        <v>3.82</v>
      </c>
    </row>
    <row r="229" spans="1:5" x14ac:dyDescent="0.15">
      <c r="A229" s="1" t="s">
        <v>223</v>
      </c>
      <c r="B229" s="2">
        <v>5</v>
      </c>
      <c r="C229" s="2">
        <v>15</v>
      </c>
      <c r="D229" s="2"/>
      <c r="E229" s="6">
        <v>2.83</v>
      </c>
    </row>
    <row r="230" spans="1:5" x14ac:dyDescent="0.15">
      <c r="A230" s="1" t="s">
        <v>224</v>
      </c>
      <c r="B230" s="2">
        <v>15</v>
      </c>
      <c r="C230" s="2">
        <v>40</v>
      </c>
      <c r="D230" s="2"/>
      <c r="E230" s="6">
        <v>5.69</v>
      </c>
    </row>
    <row r="231" spans="1:5" x14ac:dyDescent="0.15">
      <c r="A231" s="1" t="s">
        <v>225</v>
      </c>
      <c r="B231" s="2">
        <v>0</v>
      </c>
      <c r="C231" s="2">
        <v>5</v>
      </c>
      <c r="D231" s="2"/>
      <c r="E231" s="6">
        <v>4.0999999999999996</v>
      </c>
    </row>
    <row r="232" spans="1:5" x14ac:dyDescent="0.15">
      <c r="A232" s="1" t="s">
        <v>226</v>
      </c>
      <c r="B232" s="2">
        <v>5</v>
      </c>
      <c r="C232" s="2">
        <v>15</v>
      </c>
      <c r="D232" s="2"/>
      <c r="E232" s="6">
        <v>3.62</v>
      </c>
    </row>
    <row r="233" spans="1:5" x14ac:dyDescent="0.15">
      <c r="A233" s="1" t="s">
        <v>227</v>
      </c>
      <c r="B233" s="2">
        <v>15</v>
      </c>
      <c r="C233" s="2">
        <v>40</v>
      </c>
      <c r="D233" s="2"/>
      <c r="E233" s="6">
        <v>2.59</v>
      </c>
    </row>
    <row r="234" spans="1:5" x14ac:dyDescent="0.15">
      <c r="A234" s="1"/>
      <c r="B234" s="2"/>
      <c r="C234" s="2"/>
      <c r="D234" s="2"/>
      <c r="E234" s="6"/>
    </row>
    <row r="235" spans="1:5" x14ac:dyDescent="0.15">
      <c r="A235" s="1" t="s">
        <v>228</v>
      </c>
      <c r="B235" s="2"/>
      <c r="C235" s="2"/>
      <c r="D235" s="2"/>
      <c r="E235" s="6"/>
    </row>
    <row r="236" spans="1:5" x14ac:dyDescent="0.15">
      <c r="A236" s="1"/>
      <c r="B236" s="2"/>
      <c r="C236" s="2"/>
      <c r="D236" s="2"/>
      <c r="E236" s="6"/>
    </row>
    <row r="237" spans="1:5" x14ac:dyDescent="0.15">
      <c r="A237" s="1" t="s">
        <v>229</v>
      </c>
      <c r="B237" s="2">
        <v>0</v>
      </c>
      <c r="C237" s="2">
        <v>3</v>
      </c>
      <c r="D237" s="2"/>
      <c r="E237" s="6">
        <v>2.59</v>
      </c>
    </row>
    <row r="238" spans="1:5" x14ac:dyDescent="0.15">
      <c r="A238" s="1" t="s">
        <v>230</v>
      </c>
      <c r="B238" s="2">
        <v>0</v>
      </c>
      <c r="C238" s="2">
        <v>3</v>
      </c>
      <c r="D238" s="2"/>
      <c r="E238" s="6">
        <v>1.7</v>
      </c>
    </row>
    <row r="239" spans="1:5" x14ac:dyDescent="0.15">
      <c r="A239" s="1"/>
      <c r="B239" s="2"/>
      <c r="C239" s="2"/>
      <c r="D239" s="2"/>
      <c r="E239" s="6"/>
    </row>
    <row r="240" spans="1:5" x14ac:dyDescent="0.15">
      <c r="A240" s="1" t="s">
        <v>231</v>
      </c>
      <c r="B240" s="2"/>
      <c r="C240" s="2"/>
      <c r="D240" s="2"/>
      <c r="E240" s="6"/>
    </row>
    <row r="241" spans="1:5" x14ac:dyDescent="0.15">
      <c r="A241" s="1"/>
      <c r="B241" s="2"/>
      <c r="C241" s="2"/>
      <c r="D241" s="2"/>
      <c r="E241" s="6"/>
    </row>
    <row r="242" spans="1:5" x14ac:dyDescent="0.15">
      <c r="A242" s="1" t="s">
        <v>232</v>
      </c>
      <c r="B242" s="2">
        <v>90</v>
      </c>
      <c r="C242" s="2">
        <v>100</v>
      </c>
      <c r="D242" s="2"/>
      <c r="E242" s="6">
        <v>3.02</v>
      </c>
    </row>
    <row r="243" spans="1:5" x14ac:dyDescent="0.15">
      <c r="A243" s="1" t="s">
        <v>233</v>
      </c>
      <c r="B243" s="2">
        <v>90</v>
      </c>
      <c r="C243" s="2">
        <v>100</v>
      </c>
      <c r="D243" s="2"/>
      <c r="E243" s="6">
        <v>0.87</v>
      </c>
    </row>
    <row r="244" spans="1:5" x14ac:dyDescent="0.15">
      <c r="A244" s="1" t="s">
        <v>234</v>
      </c>
      <c r="B244" s="2">
        <v>90</v>
      </c>
      <c r="C244" s="2">
        <v>100</v>
      </c>
      <c r="D244" s="2"/>
      <c r="E244" s="6">
        <v>2.4500000000000002</v>
      </c>
    </row>
    <row r="245" spans="1:5" x14ac:dyDescent="0.15">
      <c r="A245" s="1" t="s">
        <v>235</v>
      </c>
      <c r="B245" s="2">
        <v>90</v>
      </c>
      <c r="C245" s="2">
        <v>100</v>
      </c>
      <c r="D245" s="2"/>
      <c r="E245" s="6">
        <v>0.88</v>
      </c>
    </row>
    <row r="246" spans="1:5" x14ac:dyDescent="0.15">
      <c r="A246" s="1" t="s">
        <v>236</v>
      </c>
      <c r="B246" s="2">
        <v>90</v>
      </c>
      <c r="C246" s="2">
        <v>100</v>
      </c>
      <c r="D246" s="2"/>
      <c r="E246" s="6">
        <v>0.64</v>
      </c>
    </row>
    <row r="247" spans="1:5" x14ac:dyDescent="0.15">
      <c r="A247" s="1" t="s">
        <v>237</v>
      </c>
      <c r="B247" s="2">
        <v>90</v>
      </c>
      <c r="C247" s="2">
        <v>100</v>
      </c>
      <c r="D247" s="2"/>
      <c r="E247" s="6">
        <v>16.489999999999998</v>
      </c>
    </row>
    <row r="248" spans="1:5" x14ac:dyDescent="0.15">
      <c r="A248" s="1"/>
      <c r="B248" s="2"/>
      <c r="C248" s="2"/>
      <c r="D248" s="2"/>
      <c r="E248" s="6"/>
    </row>
    <row r="249" spans="1:5" x14ac:dyDescent="0.15">
      <c r="A249" s="1" t="s">
        <v>238</v>
      </c>
      <c r="B249" s="2"/>
      <c r="C249" s="2"/>
      <c r="D249" s="2"/>
      <c r="E249" s="6"/>
    </row>
    <row r="250" spans="1:5" x14ac:dyDescent="0.15">
      <c r="A250" s="1"/>
      <c r="B250" s="2"/>
      <c r="C250" s="2"/>
      <c r="D250" s="2"/>
      <c r="E250" s="6"/>
    </row>
    <row r="251" spans="1:5" x14ac:dyDescent="0.15">
      <c r="A251" s="1" t="s">
        <v>239</v>
      </c>
      <c r="B251" s="2">
        <v>0</v>
      </c>
      <c r="C251" s="2">
        <v>2</v>
      </c>
      <c r="D251" s="2"/>
      <c r="E251" s="6">
        <v>1.36</v>
      </c>
    </row>
    <row r="252" spans="1:5" x14ac:dyDescent="0.15">
      <c r="A252" s="1" t="s">
        <v>240</v>
      </c>
      <c r="B252" s="2">
        <v>0</v>
      </c>
      <c r="C252" s="2">
        <v>2</v>
      </c>
      <c r="D252" s="2"/>
      <c r="E252" s="6">
        <v>1.53</v>
      </c>
    </row>
    <row r="253" spans="1:5" x14ac:dyDescent="0.15">
      <c r="A253" s="1" t="s">
        <v>241</v>
      </c>
      <c r="B253" s="2">
        <v>0</v>
      </c>
      <c r="C253" s="2">
        <v>2</v>
      </c>
      <c r="D253" s="2"/>
      <c r="E253" s="6">
        <v>1.18</v>
      </c>
    </row>
    <row r="254" spans="1:5" x14ac:dyDescent="0.15">
      <c r="A254" s="1" t="s">
        <v>242</v>
      </c>
      <c r="B254" s="2">
        <v>0</v>
      </c>
      <c r="C254" s="2">
        <v>2</v>
      </c>
      <c r="D254" s="2"/>
      <c r="E254" s="6">
        <v>1.31</v>
      </c>
    </row>
    <row r="255" spans="1:5" x14ac:dyDescent="0.15">
      <c r="A255" s="1" t="s">
        <v>243</v>
      </c>
      <c r="B255" s="2">
        <v>0</v>
      </c>
      <c r="C255" s="2">
        <v>2</v>
      </c>
      <c r="D255" s="2"/>
      <c r="E255" s="6">
        <v>1.54</v>
      </c>
    </row>
    <row r="256" spans="1:5" x14ac:dyDescent="0.15">
      <c r="A256" s="1" t="s">
        <v>244</v>
      </c>
      <c r="B256" s="2">
        <v>0</v>
      </c>
      <c r="C256" s="2">
        <v>2</v>
      </c>
      <c r="D256" s="2"/>
      <c r="E256" s="6">
        <v>1.46</v>
      </c>
    </row>
    <row r="257" spans="1:5" x14ac:dyDescent="0.15">
      <c r="A257" s="1" t="s">
        <v>245</v>
      </c>
      <c r="B257" s="2">
        <v>0</v>
      </c>
      <c r="C257" s="2">
        <v>2</v>
      </c>
      <c r="D257" s="2"/>
      <c r="E257" s="6">
        <v>5.09</v>
      </c>
    </row>
    <row r="258" spans="1:5" x14ac:dyDescent="0.15">
      <c r="E258" s="6"/>
    </row>
    <row r="259" spans="1:5" x14ac:dyDescent="0.15">
      <c r="A259" s="3" t="s">
        <v>246</v>
      </c>
      <c r="E259" s="6"/>
    </row>
    <row r="260" spans="1:5" x14ac:dyDescent="0.15">
      <c r="A260" s="1"/>
      <c r="B260" s="2"/>
      <c r="C260" s="2"/>
      <c r="D260" s="2"/>
      <c r="E260" s="6"/>
    </row>
    <row r="261" spans="1:5" x14ac:dyDescent="0.15">
      <c r="A261" s="1" t="s">
        <v>19</v>
      </c>
      <c r="B261" s="2">
        <v>81</v>
      </c>
      <c r="C261" s="2">
        <v>88</v>
      </c>
      <c r="D261" s="2"/>
      <c r="E261" s="6">
        <v>0.56999999999999995</v>
      </c>
    </row>
    <row r="262" spans="1:5" x14ac:dyDescent="0.15">
      <c r="A262" s="1" t="s">
        <v>247</v>
      </c>
      <c r="B262" s="2">
        <v>81</v>
      </c>
      <c r="C262" s="2">
        <v>88</v>
      </c>
      <c r="D262" s="2"/>
      <c r="E262" s="6">
        <v>0.56000000000000005</v>
      </c>
    </row>
    <row r="263" spans="1:5" x14ac:dyDescent="0.15">
      <c r="A263" s="1"/>
      <c r="B263" s="2"/>
      <c r="C263" s="2"/>
      <c r="D263" s="2"/>
      <c r="E263" s="6"/>
    </row>
    <row r="264" spans="1:5" x14ac:dyDescent="0.15">
      <c r="A264" s="1" t="s">
        <v>41</v>
      </c>
      <c r="B264" s="2">
        <v>16</v>
      </c>
      <c r="C264" s="2">
        <v>25</v>
      </c>
      <c r="D264" s="2"/>
      <c r="E264" s="6">
        <v>0.73</v>
      </c>
    </row>
    <row r="265" spans="1:5" x14ac:dyDescent="0.15">
      <c r="A265" s="1" t="s">
        <v>248</v>
      </c>
      <c r="B265" s="2">
        <v>16</v>
      </c>
      <c r="C265" s="2">
        <v>25</v>
      </c>
      <c r="D265" s="2"/>
      <c r="E265" s="6">
        <v>0.73</v>
      </c>
    </row>
    <row r="266" spans="1:5" x14ac:dyDescent="0.15">
      <c r="A266" s="1"/>
      <c r="B266" s="2"/>
      <c r="C266" s="2"/>
      <c r="D266" s="2"/>
      <c r="E266" s="6"/>
    </row>
    <row r="267" spans="1:5" x14ac:dyDescent="0.15">
      <c r="A267" s="1" t="s">
        <v>68</v>
      </c>
      <c r="B267" s="2">
        <v>58</v>
      </c>
      <c r="C267" s="2">
        <v>66</v>
      </c>
      <c r="D267" s="2"/>
      <c r="E267" s="6">
        <v>1.41</v>
      </c>
    </row>
    <row r="268" spans="1:5" x14ac:dyDescent="0.15">
      <c r="A268" s="1" t="s">
        <v>249</v>
      </c>
      <c r="B268" s="2">
        <v>58</v>
      </c>
      <c r="C268" s="2">
        <v>66</v>
      </c>
      <c r="D268" s="2"/>
      <c r="E268" s="6">
        <v>1.32</v>
      </c>
    </row>
    <row r="269" spans="1:5" x14ac:dyDescent="0.15">
      <c r="A269" s="1"/>
      <c r="B269" s="2"/>
      <c r="C269" s="2"/>
      <c r="D269" s="2"/>
      <c r="E269" s="6"/>
    </row>
    <row r="270" spans="1:5" x14ac:dyDescent="0.15">
      <c r="A270" s="1" t="s">
        <v>93</v>
      </c>
      <c r="B270" s="2">
        <v>55</v>
      </c>
      <c r="C270" s="2">
        <v>63</v>
      </c>
      <c r="D270" s="2"/>
      <c r="E270" s="6">
        <v>0.46</v>
      </c>
    </row>
    <row r="271" spans="1:5" x14ac:dyDescent="0.15">
      <c r="A271" s="1" t="s">
        <v>250</v>
      </c>
      <c r="B271" s="2">
        <v>55</v>
      </c>
      <c r="C271" s="2">
        <v>63</v>
      </c>
      <c r="D271" s="2"/>
      <c r="E271" s="6">
        <v>0.51</v>
      </c>
    </row>
    <row r="272" spans="1:5" x14ac:dyDescent="0.15">
      <c r="A272" s="1"/>
      <c r="B272" s="2"/>
      <c r="C272" s="2"/>
      <c r="D272" s="2"/>
      <c r="E272" s="6"/>
    </row>
    <row r="273" spans="1:5" x14ac:dyDescent="0.15">
      <c r="A273" s="1" t="s">
        <v>98</v>
      </c>
      <c r="B273" s="2">
        <v>8</v>
      </c>
      <c r="C273" s="2">
        <v>16</v>
      </c>
      <c r="D273" s="2"/>
      <c r="E273" s="6">
        <v>1.35</v>
      </c>
    </row>
    <row r="274" spans="1:5" x14ac:dyDescent="0.15">
      <c r="A274" s="1" t="s">
        <v>251</v>
      </c>
      <c r="B274" s="2">
        <v>8</v>
      </c>
      <c r="C274" s="2">
        <v>16</v>
      </c>
      <c r="D274" s="2"/>
      <c r="E274" s="6">
        <v>1.23</v>
      </c>
    </row>
    <row r="275" spans="1:5" x14ac:dyDescent="0.15">
      <c r="A275" s="1"/>
      <c r="B275" s="2"/>
      <c r="C275" s="2"/>
      <c r="D275" s="2"/>
      <c r="E275" s="6"/>
    </row>
    <row r="276" spans="1:5" x14ac:dyDescent="0.15">
      <c r="A276" s="1" t="s">
        <v>116</v>
      </c>
      <c r="B276" s="2">
        <v>20</v>
      </c>
      <c r="C276" s="2">
        <v>27</v>
      </c>
      <c r="D276" s="2"/>
      <c r="E276" s="6">
        <v>0.83</v>
      </c>
    </row>
    <row r="277" spans="1:5" x14ac:dyDescent="0.15">
      <c r="A277" s="1" t="s">
        <v>252</v>
      </c>
      <c r="B277" s="2">
        <v>20</v>
      </c>
      <c r="C277" s="2">
        <v>27</v>
      </c>
      <c r="D277" s="2"/>
      <c r="E277" s="6">
        <v>0.78</v>
      </c>
    </row>
    <row r="278" spans="1:5" x14ac:dyDescent="0.15">
      <c r="A278" s="1"/>
      <c r="B278" s="2"/>
      <c r="C278" s="2"/>
      <c r="D278" s="2"/>
      <c r="E278" s="6"/>
    </row>
    <row r="279" spans="1:5" x14ac:dyDescent="0.15">
      <c r="A279" s="1" t="s">
        <v>152</v>
      </c>
      <c r="B279" s="2">
        <v>24</v>
      </c>
      <c r="C279" s="2">
        <v>32</v>
      </c>
      <c r="D279" s="2"/>
      <c r="E279" s="6">
        <v>0.62</v>
      </c>
    </row>
    <row r="280" spans="1:5" x14ac:dyDescent="0.15">
      <c r="A280" s="1" t="s">
        <v>253</v>
      </c>
      <c r="B280" s="2">
        <v>24</v>
      </c>
      <c r="C280" s="2">
        <v>32</v>
      </c>
      <c r="D280" s="2"/>
      <c r="E280" s="6">
        <v>0.56000000000000005</v>
      </c>
    </row>
    <row r="281" spans="1:5" x14ac:dyDescent="0.15">
      <c r="A281" s="1"/>
      <c r="B281" s="2"/>
      <c r="C281" s="2"/>
      <c r="D281" s="2"/>
      <c r="E281" s="6"/>
    </row>
    <row r="282" spans="1:5" x14ac:dyDescent="0.15">
      <c r="A282" s="1" t="s">
        <v>170</v>
      </c>
      <c r="B282" s="2">
        <v>0</v>
      </c>
      <c r="C282" s="2">
        <v>7</v>
      </c>
      <c r="D282" s="2"/>
      <c r="E282" s="6">
        <v>1.34</v>
      </c>
    </row>
    <row r="283" spans="1:5" x14ac:dyDescent="0.15">
      <c r="A283" s="1" t="s">
        <v>254</v>
      </c>
      <c r="B283" s="2">
        <v>0</v>
      </c>
      <c r="C283" s="2">
        <v>7</v>
      </c>
      <c r="D283" s="2"/>
      <c r="E283" s="6">
        <v>1.24</v>
      </c>
    </row>
    <row r="284" spans="1:5" x14ac:dyDescent="0.15">
      <c r="A284" s="1"/>
      <c r="B284" s="2"/>
      <c r="C284" s="2"/>
      <c r="D284" s="2"/>
      <c r="E284" s="6"/>
    </row>
    <row r="285" spans="1:5" x14ac:dyDescent="0.15">
      <c r="A285" s="1" t="s">
        <v>187</v>
      </c>
      <c r="B285" s="2">
        <v>8</v>
      </c>
      <c r="C285" s="2">
        <v>16</v>
      </c>
      <c r="D285" s="2"/>
      <c r="E285" s="6">
        <v>0.36</v>
      </c>
    </row>
    <row r="286" spans="1:5" x14ac:dyDescent="0.15">
      <c r="A286" s="1" t="s">
        <v>255</v>
      </c>
      <c r="B286" s="2">
        <v>8</v>
      </c>
      <c r="C286" s="2">
        <v>16</v>
      </c>
      <c r="D286" s="2"/>
      <c r="E286" s="6">
        <v>0.3</v>
      </c>
    </row>
    <row r="287" spans="1:5" x14ac:dyDescent="0.15">
      <c r="A287" s="1"/>
      <c r="B287" s="2"/>
      <c r="C287" s="2"/>
      <c r="D287" s="2"/>
      <c r="E287" s="6"/>
    </row>
    <row r="288" spans="1:5" x14ac:dyDescent="0.15">
      <c r="A288" s="1" t="s">
        <v>214</v>
      </c>
      <c r="B288" s="2">
        <v>0</v>
      </c>
      <c r="C288" s="2">
        <v>2</v>
      </c>
      <c r="D288" s="2"/>
      <c r="E288" s="6">
        <v>3.83</v>
      </c>
    </row>
    <row r="289" spans="1:5" x14ac:dyDescent="0.15">
      <c r="A289" s="1" t="s">
        <v>256</v>
      </c>
      <c r="B289" s="2">
        <v>0</v>
      </c>
      <c r="C289" s="2">
        <v>2</v>
      </c>
      <c r="D289" s="2"/>
      <c r="E289" s="6">
        <v>3.89</v>
      </c>
    </row>
    <row r="290" spans="1:5" x14ac:dyDescent="0.15">
      <c r="A290" s="1"/>
      <c r="B290" s="2"/>
      <c r="C290" s="2"/>
      <c r="D290" s="2"/>
      <c r="E290" s="6"/>
    </row>
    <row r="291" spans="1:5" x14ac:dyDescent="0.15">
      <c r="A291" s="1" t="s">
        <v>226</v>
      </c>
      <c r="B291" s="2">
        <v>5</v>
      </c>
      <c r="C291" s="2">
        <v>15</v>
      </c>
      <c r="D291" s="2"/>
      <c r="E291" s="6">
        <v>3.62</v>
      </c>
    </row>
    <row r="292" spans="1:5" x14ac:dyDescent="0.15">
      <c r="A292" s="1" t="s">
        <v>257</v>
      </c>
      <c r="B292" s="2">
        <v>5</v>
      </c>
      <c r="C292" s="2">
        <v>15</v>
      </c>
      <c r="D292" s="2"/>
      <c r="E292" s="6">
        <v>3.56</v>
      </c>
    </row>
    <row r="293" spans="1:5" x14ac:dyDescent="0.15">
      <c r="E293" s="6"/>
    </row>
    <row r="294" spans="1:5" x14ac:dyDescent="0.15">
      <c r="A294" s="1" t="s">
        <v>230</v>
      </c>
      <c r="B294" s="2">
        <v>0</v>
      </c>
      <c r="C294" s="2">
        <v>3</v>
      </c>
      <c r="D294" s="2"/>
      <c r="E294" s="6">
        <v>1.7</v>
      </c>
    </row>
    <row r="295" spans="1:5" x14ac:dyDescent="0.15">
      <c r="A295" s="1" t="s">
        <v>258</v>
      </c>
      <c r="B295" s="2">
        <v>0</v>
      </c>
      <c r="C295" s="2">
        <v>3</v>
      </c>
      <c r="D295" s="2"/>
      <c r="E295" s="6">
        <v>1.75</v>
      </c>
    </row>
    <row r="296" spans="1:5" x14ac:dyDescent="0.15">
      <c r="E296" s="6"/>
    </row>
    <row r="297" spans="1:5" x14ac:dyDescent="0.15">
      <c r="E297" s="6"/>
    </row>
    <row r="298" spans="1:5" x14ac:dyDescent="0.15">
      <c r="A298" s="3" t="s">
        <v>259</v>
      </c>
      <c r="E298" s="6"/>
    </row>
    <row r="299" spans="1:5" x14ac:dyDescent="0.15">
      <c r="E299" s="6"/>
    </row>
    <row r="300" spans="1:5" x14ac:dyDescent="0.15">
      <c r="A300" s="1" t="s">
        <v>260</v>
      </c>
      <c r="B300" s="2"/>
      <c r="C300" s="2"/>
      <c r="D300" s="2"/>
      <c r="E300" s="6" t="s">
        <v>261</v>
      </c>
    </row>
    <row r="301" spans="1:5" x14ac:dyDescent="0.15">
      <c r="A301" s="1" t="s">
        <v>260</v>
      </c>
      <c r="B301" s="2"/>
      <c r="C301" s="2"/>
      <c r="D301" s="2"/>
      <c r="E301" s="6" t="s">
        <v>261</v>
      </c>
    </row>
    <row r="302" spans="1:5" x14ac:dyDescent="0.15">
      <c r="A302" s="1" t="s">
        <v>260</v>
      </c>
      <c r="B302" s="2"/>
      <c r="C302" s="2"/>
      <c r="D302" s="2"/>
      <c r="E302" s="6" t="s">
        <v>261</v>
      </c>
    </row>
    <row r="303" spans="1:5" x14ac:dyDescent="0.15">
      <c r="A303" s="1" t="s">
        <v>260</v>
      </c>
      <c r="B303" s="2"/>
      <c r="C303" s="2"/>
      <c r="D303" s="2"/>
      <c r="E303" s="6" t="s">
        <v>261</v>
      </c>
    </row>
    <row r="304" spans="1:5" x14ac:dyDescent="0.15">
      <c r="A304" s="1" t="s">
        <v>260</v>
      </c>
      <c r="B304" s="2"/>
      <c r="C304" s="2"/>
      <c r="D304" s="2"/>
      <c r="E304" s="6" t="s">
        <v>261</v>
      </c>
    </row>
    <row r="305" spans="1:5" x14ac:dyDescent="0.15">
      <c r="A305" s="1" t="s">
        <v>260</v>
      </c>
      <c r="B305" s="2"/>
      <c r="C305" s="2"/>
      <c r="D305" s="2"/>
      <c r="E305" s="6" t="s">
        <v>261</v>
      </c>
    </row>
    <row r="306" spans="1:5" x14ac:dyDescent="0.15">
      <c r="B306" s="2"/>
      <c r="C306" s="2"/>
      <c r="D306" s="2"/>
      <c r="E306" s="6"/>
    </row>
    <row r="307" spans="1:5" x14ac:dyDescent="0.15">
      <c r="A307" s="1" t="s">
        <v>269</v>
      </c>
      <c r="B307" s="2"/>
      <c r="C307" s="2"/>
      <c r="D307" s="2"/>
      <c r="E307" s="6">
        <v>7.74</v>
      </c>
    </row>
    <row r="308" spans="1:5" x14ac:dyDescent="0.15">
      <c r="A308" s="1" t="s">
        <v>269</v>
      </c>
      <c r="B308" s="2"/>
      <c r="C308" s="2"/>
      <c r="D308" s="2"/>
      <c r="E308" s="6">
        <v>7.85</v>
      </c>
    </row>
    <row r="309" spans="1:5" x14ac:dyDescent="0.15">
      <c r="A309" s="1" t="s">
        <v>269</v>
      </c>
      <c r="B309" s="2"/>
      <c r="C309" s="2"/>
      <c r="D309" s="2"/>
      <c r="E309" s="6">
        <v>7.77</v>
      </c>
    </row>
    <row r="310" spans="1:5" x14ac:dyDescent="0.15">
      <c r="A310" s="1" t="s">
        <v>269</v>
      </c>
      <c r="B310" s="2"/>
      <c r="C310" s="2"/>
      <c r="D310" s="2"/>
      <c r="E310" s="6">
        <v>7.73</v>
      </c>
    </row>
    <row r="311" spans="1:5" x14ac:dyDescent="0.15">
      <c r="A311" s="1" t="s">
        <v>269</v>
      </c>
      <c r="B311" s="2"/>
      <c r="C311" s="2"/>
      <c r="D311" s="2"/>
      <c r="E311" s="6">
        <v>7.68</v>
      </c>
    </row>
    <row r="312" spans="1:5" x14ac:dyDescent="0.15">
      <c r="A312" s="1" t="s">
        <v>269</v>
      </c>
      <c r="B312" s="2"/>
      <c r="C312" s="2"/>
      <c r="D312" s="2"/>
      <c r="E312" s="6">
        <v>7.79</v>
      </c>
    </row>
    <row r="313" spans="1:5" x14ac:dyDescent="0.15">
      <c r="A313" s="4" t="s">
        <v>272</v>
      </c>
      <c r="C313" s="2"/>
      <c r="D313" s="2"/>
      <c r="E313" s="10" t="s">
        <v>270</v>
      </c>
    </row>
    <row r="314" spans="1:5" x14ac:dyDescent="0.15">
      <c r="E314" s="6"/>
    </row>
    <row r="315" spans="1:5" x14ac:dyDescent="0.15">
      <c r="E315" s="6"/>
    </row>
    <row r="316" spans="1:5" x14ac:dyDescent="0.15">
      <c r="A316" s="3" t="s">
        <v>262</v>
      </c>
      <c r="E316" s="6"/>
    </row>
    <row r="317" spans="1:5" x14ac:dyDescent="0.15">
      <c r="E317" s="6"/>
    </row>
    <row r="318" spans="1:5" x14ac:dyDescent="0.15">
      <c r="A318" s="1" t="s">
        <v>263</v>
      </c>
      <c r="B318" s="2"/>
      <c r="C318" s="2"/>
      <c r="D318" s="2"/>
      <c r="E318" s="6">
        <v>5.56</v>
      </c>
    </row>
    <row r="319" spans="1:5" x14ac:dyDescent="0.15">
      <c r="A319" s="1" t="s">
        <v>264</v>
      </c>
      <c r="B319" s="2"/>
      <c r="C319" s="2"/>
      <c r="D319" s="2"/>
      <c r="E319" s="6">
        <v>14.71</v>
      </c>
    </row>
    <row r="320" spans="1:5" x14ac:dyDescent="0.15">
      <c r="A320" s="1" t="s">
        <v>265</v>
      </c>
      <c r="B320" s="2"/>
      <c r="C320" s="2"/>
      <c r="D320" s="2"/>
      <c r="E320" s="6">
        <v>6.66</v>
      </c>
    </row>
    <row r="321" spans="1:5" x14ac:dyDescent="0.15">
      <c r="A321" s="1" t="s">
        <v>266</v>
      </c>
      <c r="B321" s="2"/>
      <c r="C321" s="2"/>
      <c r="D321" s="2"/>
      <c r="E321" s="6">
        <v>5.48</v>
      </c>
    </row>
    <row r="322" spans="1:5" x14ac:dyDescent="0.15">
      <c r="A322" s="1" t="s">
        <v>267</v>
      </c>
      <c r="B322" s="2"/>
      <c r="C322" s="2"/>
      <c r="D322" s="2"/>
      <c r="E322" s="6">
        <v>8.58</v>
      </c>
    </row>
    <row r="323" spans="1:5" x14ac:dyDescent="0.15">
      <c r="A323" s="1"/>
      <c r="B323" s="2"/>
      <c r="C323" s="2"/>
      <c r="D323" s="2"/>
      <c r="E323" s="6"/>
    </row>
    <row r="324" spans="1:5" x14ac:dyDescent="0.15">
      <c r="A324" s="1" t="s">
        <v>266</v>
      </c>
      <c r="B324" s="2"/>
      <c r="C324" s="2"/>
      <c r="D324" s="2"/>
      <c r="E324" s="6">
        <v>5.48</v>
      </c>
    </row>
    <row r="325" spans="1:5" x14ac:dyDescent="0.15">
      <c r="A325" s="1" t="s">
        <v>268</v>
      </c>
      <c r="B325" s="2"/>
      <c r="C325" s="2"/>
      <c r="D325" s="2"/>
      <c r="E325" s="6">
        <v>5.44</v>
      </c>
    </row>
  </sheetData>
  <mergeCells count="1">
    <mergeCell ref="B1:C1"/>
  </mergeCells>
  <phoneticPr fontId="2" type="noConversion"/>
  <pageMargins left="0.7" right="0.7" top="0.75" bottom="0.75" header="0.5" footer="0.5"/>
  <pageSetup scale="80" orientation="portrait"/>
  <headerFooter>
    <oddHeader>&amp;L&amp;F&amp;R&amp;D</oddHeader>
    <oddFooter>Page &amp;P of &amp;N</oddFooter>
  </headerFooter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opLeftCell="B1" workbookViewId="0">
      <pane ySplit="520" activePane="bottomLeft"/>
      <selection activeCell="F2" sqref="F1:F1048576"/>
      <selection pane="bottomLeft" activeCell="G108" sqref="G108"/>
    </sheetView>
  </sheetViews>
  <sheetFormatPr baseColWidth="10" defaultColWidth="8.83203125" defaultRowHeight="13" x14ac:dyDescent="0.15"/>
  <cols>
    <col min="2" max="2" width="6.5" customWidth="1"/>
    <col min="3" max="3" width="4.83203125" customWidth="1"/>
    <col min="4" max="4" width="8.33203125" customWidth="1"/>
    <col min="5" max="5" width="8" style="25" customWidth="1"/>
    <col min="6" max="6" width="9.1640625" style="21" customWidth="1"/>
    <col min="8" max="8" width="4" style="11" customWidth="1"/>
    <col min="9" max="9" width="4.83203125" style="12" customWidth="1"/>
    <col min="10" max="10" width="9.1640625" style="12" customWidth="1"/>
    <col min="12" max="12" width="34.6640625" customWidth="1"/>
    <col min="13" max="13" width="7" customWidth="1"/>
    <col min="14" max="14" width="16.6640625" customWidth="1"/>
  </cols>
  <sheetData>
    <row r="1" spans="1:14" x14ac:dyDescent="0.15">
      <c r="A1" s="7"/>
      <c r="B1" s="7" t="s">
        <v>0</v>
      </c>
      <c r="C1" s="7"/>
      <c r="D1" s="7" t="s">
        <v>273</v>
      </c>
      <c r="E1" s="23" t="s">
        <v>1</v>
      </c>
      <c r="F1" s="41" t="s">
        <v>275</v>
      </c>
      <c r="G1" s="7"/>
      <c r="I1" s="15" t="s">
        <v>284</v>
      </c>
    </row>
    <row r="2" spans="1:14" x14ac:dyDescent="0.15">
      <c r="A2" s="7"/>
      <c r="B2" s="7" t="s">
        <v>2</v>
      </c>
      <c r="C2" s="7" t="s">
        <v>3</v>
      </c>
      <c r="D2" s="7" t="s">
        <v>274</v>
      </c>
      <c r="E2" s="23" t="s">
        <v>4</v>
      </c>
      <c r="F2" s="41" t="s">
        <v>276</v>
      </c>
      <c r="G2" s="7" t="s">
        <v>282</v>
      </c>
      <c r="I2" s="11" t="s">
        <v>293</v>
      </c>
      <c r="M2" s="7">
        <v>13.2</v>
      </c>
      <c r="N2" t="s">
        <v>329</v>
      </c>
    </row>
    <row r="3" spans="1:14" x14ac:dyDescent="0.15">
      <c r="A3" s="7"/>
      <c r="B3" s="7"/>
      <c r="C3" s="7"/>
      <c r="D3" s="7"/>
      <c r="E3" s="23" t="s">
        <v>5</v>
      </c>
      <c r="F3" s="41"/>
      <c r="G3" s="7" t="s">
        <v>283</v>
      </c>
      <c r="J3" s="12" t="s">
        <v>328</v>
      </c>
      <c r="M3" s="6">
        <f>+M2-M9/M7</f>
        <v>12.99881154499151</v>
      </c>
      <c r="N3" t="s">
        <v>329</v>
      </c>
    </row>
    <row r="4" spans="1:14" x14ac:dyDescent="0.15">
      <c r="A4" s="7"/>
      <c r="B4" s="7"/>
      <c r="C4" s="7"/>
      <c r="D4" s="7"/>
      <c r="E4" s="23" t="s">
        <v>6</v>
      </c>
      <c r="F4" s="41"/>
      <c r="G4" s="7"/>
      <c r="I4" s="11" t="s">
        <v>286</v>
      </c>
      <c r="M4" s="7">
        <v>7.9</v>
      </c>
      <c r="N4" t="s">
        <v>287</v>
      </c>
    </row>
    <row r="5" spans="1:14" x14ac:dyDescent="0.15">
      <c r="A5" s="7" t="s">
        <v>271</v>
      </c>
      <c r="B5" s="7"/>
      <c r="C5" s="7"/>
      <c r="D5" s="7"/>
      <c r="E5" s="23">
        <v>0.2</v>
      </c>
      <c r="F5" s="41"/>
      <c r="G5" s="7"/>
      <c r="I5" s="11" t="s">
        <v>288</v>
      </c>
      <c r="M5" s="7">
        <v>0.3</v>
      </c>
      <c r="N5" t="s">
        <v>285</v>
      </c>
    </row>
    <row r="6" spans="1:14" x14ac:dyDescent="0.15">
      <c r="A6" s="7"/>
      <c r="B6" s="7"/>
      <c r="C6" s="7"/>
      <c r="D6" s="7"/>
      <c r="E6" s="23"/>
      <c r="F6" s="41"/>
      <c r="G6" s="7"/>
      <c r="I6" s="11" t="s">
        <v>334</v>
      </c>
      <c r="M6" s="7">
        <v>0.55000000000000004</v>
      </c>
      <c r="N6" t="s">
        <v>290</v>
      </c>
    </row>
    <row r="7" spans="1:14" x14ac:dyDescent="0.15">
      <c r="A7" s="7"/>
      <c r="B7" s="7"/>
      <c r="C7" s="7"/>
      <c r="D7" s="7"/>
      <c r="E7" s="23"/>
      <c r="F7" s="41"/>
      <c r="G7" s="7"/>
      <c r="I7" s="11" t="s">
        <v>302</v>
      </c>
      <c r="M7" s="7">
        <v>0.56999999999999995</v>
      </c>
      <c r="N7" t="s">
        <v>290</v>
      </c>
    </row>
    <row r="8" spans="1:14" x14ac:dyDescent="0.15">
      <c r="A8" s="7"/>
      <c r="B8" s="7"/>
      <c r="C8" s="7"/>
      <c r="D8" s="7"/>
      <c r="E8" s="23"/>
      <c r="F8" s="41"/>
      <c r="G8" s="7"/>
      <c r="I8" s="11" t="s">
        <v>299</v>
      </c>
      <c r="M8" s="7">
        <v>0.45</v>
      </c>
      <c r="N8" t="s">
        <v>290</v>
      </c>
    </row>
    <row r="9" spans="1:14" x14ac:dyDescent="0.15">
      <c r="A9" s="7" t="s">
        <v>7</v>
      </c>
      <c r="B9" s="7"/>
      <c r="C9" s="7"/>
      <c r="D9" s="7"/>
      <c r="E9" s="23"/>
      <c r="F9" s="41"/>
      <c r="G9" s="7"/>
      <c r="I9" s="11" t="s">
        <v>300</v>
      </c>
      <c r="M9" s="13">
        <f>+(7.9*M8)/(1994-1963)</f>
        <v>0.11467741935483872</v>
      </c>
      <c r="N9" t="s">
        <v>292</v>
      </c>
    </row>
    <row r="10" spans="1:14" x14ac:dyDescent="0.15">
      <c r="A10" s="7" t="s">
        <v>193</v>
      </c>
      <c r="B10" s="7">
        <v>0</v>
      </c>
      <c r="C10" s="7">
        <v>10</v>
      </c>
      <c r="D10" s="7">
        <v>5</v>
      </c>
      <c r="E10" s="26">
        <v>0.77</v>
      </c>
      <c r="F10" s="41">
        <v>5</v>
      </c>
      <c r="G10" s="18">
        <v>2009.4</v>
      </c>
      <c r="I10" s="11" t="s">
        <v>301</v>
      </c>
      <c r="M10" s="6">
        <f>+(15.48-9.25)*M6/M9</f>
        <v>29.879465541490859</v>
      </c>
      <c r="N10" t="s">
        <v>291</v>
      </c>
    </row>
    <row r="11" spans="1:14" x14ac:dyDescent="0.15">
      <c r="A11" s="7" t="s">
        <v>194</v>
      </c>
      <c r="B11" s="7">
        <v>10</v>
      </c>
      <c r="C11" s="7">
        <v>20</v>
      </c>
      <c r="D11" s="7">
        <v>5</v>
      </c>
      <c r="E11" s="26">
        <v>0.38</v>
      </c>
      <c r="F11" s="41">
        <v>15</v>
      </c>
      <c r="G11" s="6">
        <f>+G$10-(G$10-G$15)/5*H11</f>
        <v>2009.0800000000002</v>
      </c>
      <c r="H11" s="11">
        <v>1</v>
      </c>
      <c r="I11" s="11"/>
      <c r="J11" s="12" t="s">
        <v>294</v>
      </c>
    </row>
    <row r="12" spans="1:14" x14ac:dyDescent="0.15">
      <c r="A12" s="7" t="s">
        <v>195</v>
      </c>
      <c r="B12" s="7">
        <v>20</v>
      </c>
      <c r="C12" s="7">
        <v>30</v>
      </c>
      <c r="D12" s="7">
        <v>5</v>
      </c>
      <c r="E12" s="26">
        <v>0.26</v>
      </c>
      <c r="F12" s="41">
        <v>25</v>
      </c>
      <c r="G12" s="6">
        <f>+G$10-(G$10-G$15)/5*H12</f>
        <v>2008.76</v>
      </c>
      <c r="H12" s="11">
        <v>2</v>
      </c>
      <c r="J12" s="12" t="s">
        <v>335</v>
      </c>
      <c r="M12" s="13">
        <f>(13.2-0.2-7.9)/(2009-1994)</f>
        <v>0.33999999999999997</v>
      </c>
      <c r="N12" t="s">
        <v>295</v>
      </c>
    </row>
    <row r="13" spans="1:14" x14ac:dyDescent="0.15">
      <c r="A13" s="7" t="s">
        <v>196</v>
      </c>
      <c r="B13" s="7">
        <v>30</v>
      </c>
      <c r="C13" s="7">
        <v>40</v>
      </c>
      <c r="D13" s="7">
        <v>5</v>
      </c>
      <c r="E13" s="26">
        <v>0.97</v>
      </c>
      <c r="F13" s="41">
        <v>35</v>
      </c>
      <c r="G13" s="6">
        <f>+G$10-(G$10-G$15)/5*H13</f>
        <v>2008.44</v>
      </c>
      <c r="H13" s="11">
        <v>3</v>
      </c>
      <c r="J13" s="12" t="s">
        <v>333</v>
      </c>
      <c r="M13" s="7">
        <f>M12*0.448</f>
        <v>0.15231999999999998</v>
      </c>
      <c r="N13" t="s">
        <v>292</v>
      </c>
    </row>
    <row r="14" spans="1:14" x14ac:dyDescent="0.15">
      <c r="A14" s="7" t="s">
        <v>197</v>
      </c>
      <c r="B14" s="7">
        <v>40</v>
      </c>
      <c r="C14" s="7">
        <v>50</v>
      </c>
      <c r="D14" s="7">
        <v>5</v>
      </c>
      <c r="E14" s="26">
        <v>0.92</v>
      </c>
      <c r="F14" s="41">
        <v>45</v>
      </c>
      <c r="G14" s="6">
        <f>+G$10-(G$10-G$15)/5*H14</f>
        <v>2008.12</v>
      </c>
      <c r="H14" s="11">
        <v>4</v>
      </c>
      <c r="J14" s="12" t="s">
        <v>296</v>
      </c>
      <c r="M14" s="7">
        <v>13</v>
      </c>
      <c r="N14" t="s">
        <v>297</v>
      </c>
    </row>
    <row r="15" spans="1:14" x14ac:dyDescent="0.15">
      <c r="A15" s="7" t="s">
        <v>198</v>
      </c>
      <c r="B15" s="7">
        <v>50</v>
      </c>
      <c r="C15" s="7">
        <v>60</v>
      </c>
      <c r="D15" s="7">
        <v>5</v>
      </c>
      <c r="E15" s="26">
        <v>0.52</v>
      </c>
      <c r="F15" s="41">
        <v>55</v>
      </c>
      <c r="G15" s="6">
        <v>2007.8</v>
      </c>
      <c r="J15" t="s">
        <v>372</v>
      </c>
      <c r="M15" s="7">
        <f>(2009-1994)*M12</f>
        <v>5.0999999999999996</v>
      </c>
    </row>
    <row r="16" spans="1:14" x14ac:dyDescent="0.15">
      <c r="A16" s="7" t="s">
        <v>8</v>
      </c>
      <c r="B16" s="7">
        <v>0</v>
      </c>
      <c r="C16" s="7">
        <v>8</v>
      </c>
      <c r="D16" s="7">
        <v>4</v>
      </c>
      <c r="E16" s="26">
        <v>1.34</v>
      </c>
      <c r="F16" s="41">
        <v>44</v>
      </c>
      <c r="G16" s="18">
        <v>2008.6</v>
      </c>
      <c r="H16" s="11" t="s">
        <v>289</v>
      </c>
      <c r="J16" s="12" t="s">
        <v>298</v>
      </c>
      <c r="M16" s="6">
        <f>(15.48-13)*M7/M9+(2009-1963)</f>
        <v>58.326751054852323</v>
      </c>
      <c r="N16" t="s">
        <v>303</v>
      </c>
    </row>
    <row r="17" spans="1:14" x14ac:dyDescent="0.15">
      <c r="A17" s="7" t="s">
        <v>9</v>
      </c>
      <c r="B17" s="7">
        <v>8</v>
      </c>
      <c r="C17" s="7">
        <v>17</v>
      </c>
      <c r="D17" s="7">
        <v>12.5</v>
      </c>
      <c r="E17" s="26">
        <v>2.06</v>
      </c>
      <c r="F17" s="41">
        <v>52.5</v>
      </c>
      <c r="G17" s="6">
        <f>G16-(G$16-G$82)/(F$82-F$16)*(F17-F16)</f>
        <v>2008.3711234911791</v>
      </c>
      <c r="M17" s="31">
        <f>2009-58.3</f>
        <v>1950.7</v>
      </c>
      <c r="N17" t="s">
        <v>314</v>
      </c>
    </row>
    <row r="18" spans="1:14" x14ac:dyDescent="0.15">
      <c r="A18" s="7" t="s">
        <v>10</v>
      </c>
      <c r="B18" s="7">
        <v>17</v>
      </c>
      <c r="C18" s="7">
        <v>26</v>
      </c>
      <c r="D18" s="7">
        <v>21.5</v>
      </c>
      <c r="E18" s="26">
        <v>0.88</v>
      </c>
      <c r="F18" s="41">
        <v>61.5</v>
      </c>
      <c r="G18" s="6">
        <f t="shared" ref="G18:G81" si="0">G17-(G$16-G$82)/(F$82-F$16)*(F18-F17)</f>
        <v>2008.1287836583101</v>
      </c>
    </row>
    <row r="19" spans="1:14" x14ac:dyDescent="0.15">
      <c r="A19" s="7" t="s">
        <v>11</v>
      </c>
      <c r="B19" s="7">
        <v>26</v>
      </c>
      <c r="C19" s="7">
        <v>33</v>
      </c>
      <c r="D19" s="7">
        <v>29.5</v>
      </c>
      <c r="E19" s="26">
        <v>0.76</v>
      </c>
      <c r="F19" s="41">
        <v>69.5</v>
      </c>
      <c r="G19" s="6">
        <f t="shared" si="0"/>
        <v>2007.9133704735375</v>
      </c>
    </row>
    <row r="20" spans="1:14" x14ac:dyDescent="0.15">
      <c r="A20" s="7" t="s">
        <v>12</v>
      </c>
      <c r="B20" s="7">
        <v>33</v>
      </c>
      <c r="C20" s="7">
        <v>40</v>
      </c>
      <c r="D20" s="7">
        <v>36.5</v>
      </c>
      <c r="E20" s="26">
        <v>0.8</v>
      </c>
      <c r="F20" s="41">
        <v>76.5</v>
      </c>
      <c r="G20" s="6">
        <f t="shared" si="0"/>
        <v>2007.7248839368615</v>
      </c>
      <c r="N20">
        <f>M9*31/0.45</f>
        <v>7.9</v>
      </c>
    </row>
    <row r="21" spans="1:14" x14ac:dyDescent="0.15">
      <c r="A21" s="7" t="s">
        <v>13</v>
      </c>
      <c r="B21" s="7">
        <v>40</v>
      </c>
      <c r="C21" s="7">
        <v>48</v>
      </c>
      <c r="D21" s="7">
        <v>44</v>
      </c>
      <c r="E21" s="26">
        <v>0.49</v>
      </c>
      <c r="F21" s="41">
        <v>84</v>
      </c>
      <c r="G21" s="6">
        <f t="shared" si="0"/>
        <v>2007.5229340761373</v>
      </c>
    </row>
    <row r="22" spans="1:14" x14ac:dyDescent="0.15">
      <c r="A22" s="7" t="s">
        <v>14</v>
      </c>
      <c r="B22" s="7">
        <v>48</v>
      </c>
      <c r="C22" s="7">
        <v>56</v>
      </c>
      <c r="D22" s="7">
        <v>52</v>
      </c>
      <c r="E22" s="26">
        <v>0.73</v>
      </c>
      <c r="F22" s="41">
        <v>92</v>
      </c>
      <c r="G22" s="6">
        <f t="shared" si="0"/>
        <v>2007.3075208913647</v>
      </c>
    </row>
    <row r="23" spans="1:14" x14ac:dyDescent="0.15">
      <c r="A23" s="7" t="s">
        <v>15</v>
      </c>
      <c r="B23" s="7">
        <v>56</v>
      </c>
      <c r="C23" s="7">
        <v>63</v>
      </c>
      <c r="D23" s="7">
        <v>59.5</v>
      </c>
      <c r="E23" s="26">
        <v>0.8</v>
      </c>
      <c r="F23" s="41">
        <v>99.5</v>
      </c>
      <c r="G23" s="6">
        <f t="shared" si="0"/>
        <v>2007.1055710306405</v>
      </c>
      <c r="N23">
        <f>13-N20</f>
        <v>5.0999999999999996</v>
      </c>
    </row>
    <row r="24" spans="1:14" x14ac:dyDescent="0.15">
      <c r="A24" s="7" t="s">
        <v>16</v>
      </c>
      <c r="B24" s="7">
        <v>63</v>
      </c>
      <c r="C24" s="7">
        <v>70</v>
      </c>
      <c r="D24" s="7">
        <v>66.5</v>
      </c>
      <c r="E24" s="26">
        <v>0.64</v>
      </c>
      <c r="F24" s="41">
        <v>106.5</v>
      </c>
      <c r="G24" s="6">
        <f t="shared" si="0"/>
        <v>2006.9170844939645</v>
      </c>
    </row>
    <row r="25" spans="1:14" x14ac:dyDescent="0.15">
      <c r="A25" s="7" t="s">
        <v>17</v>
      </c>
      <c r="B25" s="7">
        <v>70</v>
      </c>
      <c r="C25" s="7">
        <v>76</v>
      </c>
      <c r="D25" s="7">
        <v>73</v>
      </c>
      <c r="E25" s="26">
        <v>0.78</v>
      </c>
      <c r="F25" s="41">
        <v>113</v>
      </c>
      <c r="G25" s="6">
        <f t="shared" si="0"/>
        <v>2006.7420612813369</v>
      </c>
    </row>
    <row r="26" spans="1:14" x14ac:dyDescent="0.15">
      <c r="A26" s="7" t="s">
        <v>18</v>
      </c>
      <c r="B26" s="7">
        <v>76</v>
      </c>
      <c r="C26" s="7">
        <v>81</v>
      </c>
      <c r="D26" s="7">
        <v>78.5</v>
      </c>
      <c r="E26" s="26">
        <v>0.8</v>
      </c>
      <c r="F26" s="41">
        <v>118.5</v>
      </c>
      <c r="G26" s="6">
        <f t="shared" si="0"/>
        <v>2006.5939647168057</v>
      </c>
    </row>
    <row r="27" spans="1:14" x14ac:dyDescent="0.15">
      <c r="A27" s="7" t="s">
        <v>19</v>
      </c>
      <c r="B27" s="7">
        <v>81</v>
      </c>
      <c r="C27" s="7">
        <v>88</v>
      </c>
      <c r="D27" s="7">
        <v>84.5</v>
      </c>
      <c r="E27" s="26">
        <v>0.56999999999999995</v>
      </c>
      <c r="F27" s="41">
        <v>124.5</v>
      </c>
      <c r="G27" s="6">
        <f t="shared" si="0"/>
        <v>2006.4324048282263</v>
      </c>
    </row>
    <row r="28" spans="1:14" x14ac:dyDescent="0.15">
      <c r="A28" s="7" t="s">
        <v>20</v>
      </c>
      <c r="B28" s="7">
        <v>88</v>
      </c>
      <c r="C28" s="7">
        <v>95</v>
      </c>
      <c r="D28" s="7">
        <v>91.5</v>
      </c>
      <c r="E28" s="26">
        <v>0.52</v>
      </c>
      <c r="F28" s="41">
        <v>131.5</v>
      </c>
      <c r="G28" s="6">
        <f t="shared" si="0"/>
        <v>2006.2439182915502</v>
      </c>
    </row>
    <row r="29" spans="1:14" x14ac:dyDescent="0.15">
      <c r="A29" s="7" t="s">
        <v>21</v>
      </c>
      <c r="B29" s="7">
        <v>95</v>
      </c>
      <c r="C29" s="7">
        <v>104</v>
      </c>
      <c r="D29" s="7">
        <v>99.5</v>
      </c>
      <c r="E29" s="26">
        <v>0.38</v>
      </c>
      <c r="F29" s="41">
        <v>139.5</v>
      </c>
      <c r="G29" s="6">
        <f t="shared" si="0"/>
        <v>2006.0285051067776</v>
      </c>
    </row>
    <row r="30" spans="1:14" x14ac:dyDescent="0.15">
      <c r="A30" s="7" t="s">
        <v>22</v>
      </c>
      <c r="B30" s="7">
        <v>0</v>
      </c>
      <c r="C30" s="7">
        <v>10</v>
      </c>
      <c r="D30" s="7">
        <v>109</v>
      </c>
      <c r="E30" s="26">
        <v>1.27</v>
      </c>
      <c r="F30" s="41">
        <v>149</v>
      </c>
      <c r="G30" s="6">
        <f t="shared" si="0"/>
        <v>2005.7727019498602</v>
      </c>
    </row>
    <row r="31" spans="1:14" x14ac:dyDescent="0.15">
      <c r="A31" s="7" t="s">
        <v>23</v>
      </c>
      <c r="B31" s="7">
        <v>10</v>
      </c>
      <c r="C31" s="7">
        <v>20</v>
      </c>
      <c r="D31" s="7">
        <v>119</v>
      </c>
      <c r="E31" s="26">
        <v>0.61</v>
      </c>
      <c r="F31" s="41">
        <v>159</v>
      </c>
      <c r="G31" s="6">
        <f t="shared" si="0"/>
        <v>2005.5034354688946</v>
      </c>
    </row>
    <row r="32" spans="1:14" x14ac:dyDescent="0.15">
      <c r="A32" s="7" t="s">
        <v>24</v>
      </c>
      <c r="B32" s="7">
        <v>20</v>
      </c>
      <c r="C32" s="7">
        <v>27</v>
      </c>
      <c r="D32" s="7">
        <v>127.5</v>
      </c>
      <c r="E32" s="26">
        <v>0.86</v>
      </c>
      <c r="F32" s="41">
        <v>167.5</v>
      </c>
      <c r="G32" s="6">
        <f t="shared" si="0"/>
        <v>2005.2745589600738</v>
      </c>
    </row>
    <row r="33" spans="1:7" x14ac:dyDescent="0.15">
      <c r="A33" s="7" t="s">
        <v>25</v>
      </c>
      <c r="B33" s="7">
        <v>27</v>
      </c>
      <c r="C33" s="7">
        <v>34</v>
      </c>
      <c r="D33" s="7">
        <v>134.5</v>
      </c>
      <c r="E33" s="26">
        <v>0.55000000000000004</v>
      </c>
      <c r="F33" s="41">
        <v>174.5</v>
      </c>
      <c r="G33" s="6">
        <f t="shared" si="0"/>
        <v>2005.0860724233978</v>
      </c>
    </row>
    <row r="34" spans="1:7" x14ac:dyDescent="0.15">
      <c r="A34" s="7" t="s">
        <v>26</v>
      </c>
      <c r="B34" s="7">
        <v>0</v>
      </c>
      <c r="C34" s="7">
        <v>10</v>
      </c>
      <c r="D34" s="7">
        <v>143</v>
      </c>
      <c r="E34" s="26">
        <v>0.65</v>
      </c>
      <c r="F34" s="41">
        <v>183</v>
      </c>
      <c r="G34" s="6">
        <f t="shared" si="0"/>
        <v>2004.857195914577</v>
      </c>
    </row>
    <row r="35" spans="1:7" x14ac:dyDescent="0.15">
      <c r="A35" s="7" t="s">
        <v>27</v>
      </c>
      <c r="B35" s="7">
        <v>7</v>
      </c>
      <c r="C35" s="7">
        <v>9</v>
      </c>
      <c r="D35" s="7">
        <v>146</v>
      </c>
      <c r="E35" s="26">
        <v>0.81</v>
      </c>
      <c r="F35" s="41">
        <v>186</v>
      </c>
      <c r="G35" s="6">
        <f t="shared" si="0"/>
        <v>2004.7764159702874</v>
      </c>
    </row>
    <row r="36" spans="1:7" x14ac:dyDescent="0.15">
      <c r="A36" s="7" t="s">
        <v>28</v>
      </c>
      <c r="B36" s="7">
        <v>10</v>
      </c>
      <c r="C36" s="7">
        <v>20</v>
      </c>
      <c r="D36" s="7">
        <v>153</v>
      </c>
      <c r="E36" s="26">
        <v>0.61</v>
      </c>
      <c r="F36" s="41">
        <v>193</v>
      </c>
      <c r="G36" s="6">
        <f t="shared" si="0"/>
        <v>2004.5879294336114</v>
      </c>
    </row>
    <row r="37" spans="1:7" x14ac:dyDescent="0.15">
      <c r="A37" s="7" t="s">
        <v>29</v>
      </c>
      <c r="B37" s="7">
        <v>20</v>
      </c>
      <c r="C37" s="7">
        <v>26</v>
      </c>
      <c r="D37" s="7">
        <v>161</v>
      </c>
      <c r="E37" s="26">
        <v>0.54</v>
      </c>
      <c r="F37" s="41">
        <v>201</v>
      </c>
      <c r="G37" s="6">
        <f t="shared" si="0"/>
        <v>2004.3725162488388</v>
      </c>
    </row>
    <row r="38" spans="1:7" x14ac:dyDescent="0.15">
      <c r="A38" s="7" t="s">
        <v>30</v>
      </c>
      <c r="B38" s="7">
        <v>26</v>
      </c>
      <c r="C38" s="7">
        <v>33</v>
      </c>
      <c r="D38" s="7">
        <v>167.5</v>
      </c>
      <c r="E38" s="26">
        <v>0.6</v>
      </c>
      <c r="F38" s="41">
        <v>207.5</v>
      </c>
      <c r="G38" s="6">
        <f t="shared" si="0"/>
        <v>2004.1974930362112</v>
      </c>
    </row>
    <row r="39" spans="1:7" x14ac:dyDescent="0.15">
      <c r="A39" s="7" t="s">
        <v>31</v>
      </c>
      <c r="B39" s="7">
        <v>33</v>
      </c>
      <c r="C39" s="7">
        <v>38</v>
      </c>
      <c r="D39" s="7">
        <v>173.5</v>
      </c>
      <c r="E39" s="26">
        <v>0.9</v>
      </c>
      <c r="F39" s="41">
        <v>213.5</v>
      </c>
      <c r="G39" s="6">
        <f t="shared" si="0"/>
        <v>2004.0359331476318</v>
      </c>
    </row>
    <row r="40" spans="1:7" x14ac:dyDescent="0.15">
      <c r="A40" s="7" t="s">
        <v>32</v>
      </c>
      <c r="B40" s="7">
        <v>38</v>
      </c>
      <c r="C40" s="7">
        <v>45</v>
      </c>
      <c r="D40" s="7">
        <v>179.5</v>
      </c>
      <c r="E40" s="26">
        <v>1.06</v>
      </c>
      <c r="F40" s="41">
        <v>219.5</v>
      </c>
      <c r="G40" s="6">
        <f t="shared" si="0"/>
        <v>2003.8743732590524</v>
      </c>
    </row>
    <row r="41" spans="1:7" x14ac:dyDescent="0.15">
      <c r="A41" s="7" t="s">
        <v>33</v>
      </c>
      <c r="B41" s="7">
        <v>45</v>
      </c>
      <c r="C41" s="7">
        <v>56</v>
      </c>
      <c r="D41" s="7">
        <v>188.5</v>
      </c>
      <c r="E41" s="26">
        <v>0.69</v>
      </c>
      <c r="F41" s="41">
        <v>228.5</v>
      </c>
      <c r="G41" s="6">
        <f t="shared" si="0"/>
        <v>2003.6320334261834</v>
      </c>
    </row>
    <row r="42" spans="1:7" x14ac:dyDescent="0.15">
      <c r="A42" s="7" t="s">
        <v>34</v>
      </c>
      <c r="B42" s="7">
        <v>0</v>
      </c>
      <c r="C42" s="7">
        <v>9</v>
      </c>
      <c r="D42" s="7">
        <v>198.5</v>
      </c>
      <c r="E42" s="26">
        <v>0.88</v>
      </c>
      <c r="F42" s="41">
        <v>238.5</v>
      </c>
      <c r="G42" s="6">
        <f t="shared" si="0"/>
        <v>2003.3627669452178</v>
      </c>
    </row>
    <row r="43" spans="1:7" x14ac:dyDescent="0.15">
      <c r="A43" s="7" t="s">
        <v>35</v>
      </c>
      <c r="B43" s="7">
        <v>9</v>
      </c>
      <c r="C43" s="7">
        <v>18</v>
      </c>
      <c r="D43" s="7">
        <v>207.5</v>
      </c>
      <c r="E43" s="26">
        <v>0.73</v>
      </c>
      <c r="F43" s="41">
        <v>247.5</v>
      </c>
      <c r="G43" s="6">
        <f t="shared" si="0"/>
        <v>2003.1204271123488</v>
      </c>
    </row>
    <row r="44" spans="1:7" x14ac:dyDescent="0.15">
      <c r="A44" s="7" t="s">
        <v>36</v>
      </c>
      <c r="B44" s="7">
        <v>18</v>
      </c>
      <c r="C44" s="7">
        <v>24</v>
      </c>
      <c r="D44" s="7">
        <v>215</v>
      </c>
      <c r="E44" s="26">
        <v>0.85</v>
      </c>
      <c r="F44" s="41">
        <v>255</v>
      </c>
      <c r="G44" s="6">
        <f t="shared" si="0"/>
        <v>2002.9184772516246</v>
      </c>
    </row>
    <row r="45" spans="1:7" x14ac:dyDescent="0.15">
      <c r="A45" s="7" t="s">
        <v>37</v>
      </c>
      <c r="B45" s="7">
        <v>24</v>
      </c>
      <c r="C45" s="7">
        <v>35</v>
      </c>
      <c r="D45" s="7">
        <v>223.5</v>
      </c>
      <c r="E45" s="26">
        <v>0.72</v>
      </c>
      <c r="F45" s="41">
        <v>263.5</v>
      </c>
      <c r="G45" s="6">
        <f t="shared" si="0"/>
        <v>2002.6896007428038</v>
      </c>
    </row>
    <row r="46" spans="1:7" x14ac:dyDescent="0.15">
      <c r="A46" s="7" t="s">
        <v>38</v>
      </c>
      <c r="B46" s="7">
        <v>35</v>
      </c>
      <c r="C46" s="7">
        <v>41</v>
      </c>
      <c r="D46" s="7">
        <v>232</v>
      </c>
      <c r="E46" s="26">
        <v>0.97</v>
      </c>
      <c r="F46" s="41">
        <v>272</v>
      </c>
      <c r="G46" s="6">
        <f t="shared" si="0"/>
        <v>2002.460724233983</v>
      </c>
    </row>
    <row r="47" spans="1:7" x14ac:dyDescent="0.15">
      <c r="A47" s="7" t="s">
        <v>39</v>
      </c>
      <c r="B47" s="7">
        <v>0</v>
      </c>
      <c r="C47" s="7">
        <v>8</v>
      </c>
      <c r="D47" s="7">
        <v>239</v>
      </c>
      <c r="E47" s="26">
        <v>1.2</v>
      </c>
      <c r="F47" s="41">
        <v>279</v>
      </c>
      <c r="G47" s="6">
        <f t="shared" si="0"/>
        <v>2002.272237697307</v>
      </c>
    </row>
    <row r="48" spans="1:7" x14ac:dyDescent="0.15">
      <c r="A48" s="7" t="s">
        <v>40</v>
      </c>
      <c r="B48" s="7">
        <v>8</v>
      </c>
      <c r="C48" s="7">
        <v>16</v>
      </c>
      <c r="D48" s="7">
        <v>247</v>
      </c>
      <c r="E48" s="26">
        <v>0.86</v>
      </c>
      <c r="F48" s="41">
        <v>287</v>
      </c>
      <c r="G48" s="6">
        <f t="shared" si="0"/>
        <v>2002.0568245125344</v>
      </c>
    </row>
    <row r="49" spans="1:9" x14ac:dyDescent="0.15">
      <c r="A49" s="7" t="s">
        <v>41</v>
      </c>
      <c r="B49" s="7">
        <v>16</v>
      </c>
      <c r="C49" s="7">
        <v>25</v>
      </c>
      <c r="D49" s="7">
        <v>255.5</v>
      </c>
      <c r="E49" s="26">
        <v>0.73</v>
      </c>
      <c r="F49" s="41">
        <v>295.5</v>
      </c>
      <c r="G49" s="6">
        <f t="shared" si="0"/>
        <v>2001.8279480037136</v>
      </c>
    </row>
    <row r="50" spans="1:9" x14ac:dyDescent="0.15">
      <c r="A50" s="7" t="s">
        <v>42</v>
      </c>
      <c r="B50" s="7">
        <v>25</v>
      </c>
      <c r="C50" s="7">
        <v>31</v>
      </c>
      <c r="D50" s="7">
        <v>263</v>
      </c>
      <c r="E50" s="26">
        <v>1.39</v>
      </c>
      <c r="F50" s="41">
        <v>303</v>
      </c>
      <c r="G50" s="6">
        <f t="shared" si="0"/>
        <v>2001.6259981429894</v>
      </c>
    </row>
    <row r="51" spans="1:9" x14ac:dyDescent="0.15">
      <c r="A51" s="7" t="s">
        <v>43</v>
      </c>
      <c r="B51" s="7">
        <v>31</v>
      </c>
      <c r="C51" s="7">
        <v>42</v>
      </c>
      <c r="D51" s="7">
        <v>271.5</v>
      </c>
      <c r="E51" s="26">
        <v>0.91</v>
      </c>
      <c r="F51" s="41">
        <v>311.5</v>
      </c>
      <c r="G51" s="6">
        <f t="shared" si="0"/>
        <v>2001.3971216341686</v>
      </c>
    </row>
    <row r="52" spans="1:9" x14ac:dyDescent="0.15">
      <c r="A52" s="7" t="s">
        <v>44</v>
      </c>
      <c r="B52" s="7">
        <v>42</v>
      </c>
      <c r="C52" s="7">
        <v>51</v>
      </c>
      <c r="D52" s="7">
        <v>281.5</v>
      </c>
      <c r="E52" s="26">
        <v>1.08</v>
      </c>
      <c r="F52" s="41">
        <v>321.5</v>
      </c>
      <c r="G52" s="6">
        <f t="shared" si="0"/>
        <v>2001.127855153203</v>
      </c>
    </row>
    <row r="53" spans="1:9" x14ac:dyDescent="0.15">
      <c r="A53" s="7" t="s">
        <v>45</v>
      </c>
      <c r="B53" s="7">
        <v>51</v>
      </c>
      <c r="C53" s="7">
        <v>57</v>
      </c>
      <c r="D53" s="7">
        <v>289</v>
      </c>
      <c r="E53" s="26">
        <v>2.02</v>
      </c>
      <c r="F53" s="41">
        <v>329</v>
      </c>
      <c r="G53" s="6">
        <f t="shared" si="0"/>
        <v>2000.9259052924788</v>
      </c>
    </row>
    <row r="54" spans="1:9" x14ac:dyDescent="0.15">
      <c r="A54" s="7" t="s">
        <v>46</v>
      </c>
      <c r="B54" s="7">
        <v>57</v>
      </c>
      <c r="C54" s="7">
        <v>66</v>
      </c>
      <c r="D54" s="7">
        <v>296.5</v>
      </c>
      <c r="E54" s="26">
        <v>2.41</v>
      </c>
      <c r="F54" s="17">
        <v>336.5</v>
      </c>
      <c r="G54" s="18">
        <f t="shared" si="0"/>
        <v>2000.7239554317546</v>
      </c>
    </row>
    <row r="55" spans="1:9" x14ac:dyDescent="0.15">
      <c r="A55" s="7" t="s">
        <v>47</v>
      </c>
      <c r="B55" s="7">
        <v>0</v>
      </c>
      <c r="C55" s="7">
        <v>9</v>
      </c>
      <c r="D55" s="7">
        <v>305.5</v>
      </c>
      <c r="E55" s="26">
        <v>0.75</v>
      </c>
      <c r="F55" s="41">
        <v>345.5</v>
      </c>
      <c r="G55" s="6">
        <f t="shared" si="0"/>
        <v>2000.4816155988856</v>
      </c>
      <c r="I55" s="7">
        <v>1998</v>
      </c>
    </row>
    <row r="56" spans="1:9" x14ac:dyDescent="0.15">
      <c r="A56" s="7" t="s">
        <v>48</v>
      </c>
      <c r="B56" s="7">
        <v>9</v>
      </c>
      <c r="C56" s="7">
        <v>19</v>
      </c>
      <c r="D56" s="7">
        <v>315</v>
      </c>
      <c r="E56" s="26">
        <v>0.55000000000000004</v>
      </c>
      <c r="F56" s="41">
        <v>355</v>
      </c>
      <c r="G56" s="6">
        <f t="shared" si="0"/>
        <v>2000.2258124419682</v>
      </c>
    </row>
    <row r="57" spans="1:9" x14ac:dyDescent="0.15">
      <c r="A57" s="7" t="s">
        <v>49</v>
      </c>
      <c r="B57" s="7">
        <v>19</v>
      </c>
      <c r="C57" s="7">
        <v>31</v>
      </c>
      <c r="D57" s="7">
        <v>326</v>
      </c>
      <c r="E57" s="26">
        <v>0.6</v>
      </c>
      <c r="F57" s="41">
        <v>366</v>
      </c>
      <c r="G57" s="6">
        <f t="shared" si="0"/>
        <v>1999.929619312906</v>
      </c>
    </row>
    <row r="58" spans="1:9" x14ac:dyDescent="0.15">
      <c r="A58" s="7" t="s">
        <v>50</v>
      </c>
      <c r="B58" s="7">
        <v>31</v>
      </c>
      <c r="C58" s="7">
        <v>37</v>
      </c>
      <c r="D58" s="7">
        <v>335</v>
      </c>
      <c r="E58" s="26">
        <v>1.79</v>
      </c>
      <c r="F58" s="41">
        <v>375</v>
      </c>
      <c r="G58" s="6">
        <f t="shared" si="0"/>
        <v>1999.687279480037</v>
      </c>
    </row>
    <row r="59" spans="1:9" x14ac:dyDescent="0.15">
      <c r="A59" s="7" t="s">
        <v>51</v>
      </c>
      <c r="B59" s="7">
        <v>37</v>
      </c>
      <c r="C59" s="7">
        <v>46</v>
      </c>
      <c r="D59" s="7">
        <v>342.5</v>
      </c>
      <c r="E59" s="26">
        <v>0.56999999999999995</v>
      </c>
      <c r="F59" s="41">
        <v>382.5</v>
      </c>
      <c r="G59" s="6">
        <f t="shared" si="0"/>
        <v>1999.4853296193128</v>
      </c>
    </row>
    <row r="60" spans="1:9" x14ac:dyDescent="0.15">
      <c r="A60" s="7" t="s">
        <v>52</v>
      </c>
      <c r="B60" s="7">
        <v>46</v>
      </c>
      <c r="C60" s="7">
        <v>53</v>
      </c>
      <c r="D60" s="7">
        <v>350.5</v>
      </c>
      <c r="E60" s="26">
        <v>2.77</v>
      </c>
      <c r="F60" s="17">
        <v>390.5</v>
      </c>
      <c r="G60" s="6">
        <f t="shared" si="0"/>
        <v>1999.2699164345402</v>
      </c>
    </row>
    <row r="61" spans="1:9" x14ac:dyDescent="0.15">
      <c r="A61" s="7" t="s">
        <v>53</v>
      </c>
      <c r="B61" s="7">
        <v>53</v>
      </c>
      <c r="C61" s="7">
        <v>61</v>
      </c>
      <c r="D61" s="7">
        <v>358</v>
      </c>
      <c r="E61" s="26">
        <v>0.56999999999999995</v>
      </c>
      <c r="F61" s="41">
        <v>398</v>
      </c>
      <c r="G61" s="6">
        <f t="shared" si="0"/>
        <v>1999.067966573816</v>
      </c>
    </row>
    <row r="62" spans="1:9" x14ac:dyDescent="0.15">
      <c r="A62" s="7" t="s">
        <v>54</v>
      </c>
      <c r="B62" s="7">
        <v>61</v>
      </c>
      <c r="C62" s="7">
        <v>71</v>
      </c>
      <c r="D62" s="7">
        <v>367</v>
      </c>
      <c r="E62" s="26">
        <v>0.62</v>
      </c>
      <c r="F62" s="41">
        <v>407</v>
      </c>
      <c r="G62" s="6">
        <f t="shared" si="0"/>
        <v>1998.825626740947</v>
      </c>
    </row>
    <row r="63" spans="1:9" x14ac:dyDescent="0.15">
      <c r="A63" s="7" t="s">
        <v>55</v>
      </c>
      <c r="B63" s="7">
        <v>71</v>
      </c>
      <c r="C63" s="7">
        <v>82</v>
      </c>
      <c r="D63" s="7">
        <v>377.5</v>
      </c>
      <c r="E63" s="26">
        <v>0.7</v>
      </c>
      <c r="F63" s="41">
        <v>417.5</v>
      </c>
      <c r="G63" s="6">
        <f t="shared" si="0"/>
        <v>1998.542896935933</v>
      </c>
    </row>
    <row r="64" spans="1:9" x14ac:dyDescent="0.15">
      <c r="A64" s="7" t="s">
        <v>56</v>
      </c>
      <c r="B64" s="7">
        <v>0</v>
      </c>
      <c r="C64" s="7">
        <v>8</v>
      </c>
      <c r="D64" s="7">
        <v>387</v>
      </c>
      <c r="E64" s="17">
        <v>4.03</v>
      </c>
      <c r="F64" s="17">
        <v>427</v>
      </c>
      <c r="G64" s="18">
        <f t="shared" si="0"/>
        <v>1998.2870937790155</v>
      </c>
    </row>
    <row r="65" spans="1:7" x14ac:dyDescent="0.15">
      <c r="A65" s="7" t="s">
        <v>57</v>
      </c>
      <c r="B65" s="7">
        <v>8</v>
      </c>
      <c r="C65" s="7">
        <v>17</v>
      </c>
      <c r="D65" s="7">
        <v>395.5</v>
      </c>
      <c r="E65" s="26">
        <v>1.04</v>
      </c>
      <c r="F65" s="41">
        <v>435.5</v>
      </c>
      <c r="G65" s="6">
        <f t="shared" si="0"/>
        <v>1998.0582172701947</v>
      </c>
    </row>
    <row r="66" spans="1:7" x14ac:dyDescent="0.15">
      <c r="A66" s="7" t="s">
        <v>58</v>
      </c>
      <c r="B66" s="7">
        <v>17</v>
      </c>
      <c r="C66" s="7">
        <v>26</v>
      </c>
      <c r="D66" s="7">
        <v>404.5</v>
      </c>
      <c r="E66" s="26">
        <v>0.67</v>
      </c>
      <c r="F66" s="41">
        <v>444.5</v>
      </c>
      <c r="G66" s="6">
        <f t="shared" si="0"/>
        <v>1997.8158774373258</v>
      </c>
    </row>
    <row r="67" spans="1:7" x14ac:dyDescent="0.15">
      <c r="A67" s="7" t="s">
        <v>59</v>
      </c>
      <c r="B67" s="7">
        <v>26</v>
      </c>
      <c r="C67" s="7">
        <v>35</v>
      </c>
      <c r="D67" s="7">
        <v>413.5</v>
      </c>
      <c r="E67" s="26">
        <v>1.02</v>
      </c>
      <c r="F67" s="41">
        <v>453.5</v>
      </c>
      <c r="G67" s="6">
        <f t="shared" si="0"/>
        <v>1997.5735376044568</v>
      </c>
    </row>
    <row r="68" spans="1:7" x14ac:dyDescent="0.15">
      <c r="A68" s="7" t="s">
        <v>60</v>
      </c>
      <c r="B68" s="7">
        <v>35</v>
      </c>
      <c r="C68" s="7">
        <v>45</v>
      </c>
      <c r="D68" s="7">
        <v>423</v>
      </c>
      <c r="E68" s="26">
        <v>0.56000000000000005</v>
      </c>
      <c r="F68" s="41">
        <v>463</v>
      </c>
      <c r="G68" s="6">
        <f t="shared" si="0"/>
        <v>1997.3177344475394</v>
      </c>
    </row>
    <row r="69" spans="1:7" x14ac:dyDescent="0.15">
      <c r="A69" s="7" t="s">
        <v>61</v>
      </c>
      <c r="B69" s="7">
        <v>0</v>
      </c>
      <c r="C69" s="7">
        <v>10</v>
      </c>
      <c r="D69" s="7">
        <v>433</v>
      </c>
      <c r="E69" s="26">
        <v>0.94</v>
      </c>
      <c r="F69" s="41">
        <v>473</v>
      </c>
      <c r="G69" s="6">
        <f t="shared" si="0"/>
        <v>1997.0484679665738</v>
      </c>
    </row>
    <row r="70" spans="1:7" x14ac:dyDescent="0.15">
      <c r="A70" s="7" t="s">
        <v>62</v>
      </c>
      <c r="B70" s="7">
        <v>10</v>
      </c>
      <c r="C70" s="7">
        <v>20</v>
      </c>
      <c r="D70" s="7">
        <v>443</v>
      </c>
      <c r="E70" s="26">
        <v>0.28999999999999998</v>
      </c>
      <c r="F70" s="41">
        <v>483</v>
      </c>
      <c r="G70" s="6">
        <f t="shared" si="0"/>
        <v>1996.7792014856082</v>
      </c>
    </row>
    <row r="71" spans="1:7" x14ac:dyDescent="0.15">
      <c r="A71" s="7" t="s">
        <v>63</v>
      </c>
      <c r="B71" s="7">
        <v>20</v>
      </c>
      <c r="C71" s="7">
        <v>28</v>
      </c>
      <c r="D71" s="7">
        <v>452</v>
      </c>
      <c r="E71" s="26">
        <v>0.73</v>
      </c>
      <c r="F71" s="41">
        <v>492</v>
      </c>
      <c r="G71" s="6">
        <f t="shared" si="0"/>
        <v>1996.5368616527392</v>
      </c>
    </row>
    <row r="72" spans="1:7" x14ac:dyDescent="0.15">
      <c r="A72" s="7" t="s">
        <v>64</v>
      </c>
      <c r="B72" s="7">
        <v>28</v>
      </c>
      <c r="C72" s="7">
        <v>37</v>
      </c>
      <c r="D72" s="7">
        <v>460.5</v>
      </c>
      <c r="E72" s="26">
        <v>0.8</v>
      </c>
      <c r="F72" s="41">
        <v>500.5</v>
      </c>
      <c r="G72" s="6">
        <f t="shared" si="0"/>
        <v>1996.3079851439184</v>
      </c>
    </row>
    <row r="73" spans="1:7" x14ac:dyDescent="0.15">
      <c r="A73" s="7" t="s">
        <v>65</v>
      </c>
      <c r="B73" s="7">
        <v>37</v>
      </c>
      <c r="C73" s="7">
        <v>44</v>
      </c>
      <c r="D73" s="7">
        <v>468.5</v>
      </c>
      <c r="E73" s="26">
        <v>0.45</v>
      </c>
      <c r="F73" s="41">
        <v>508.5</v>
      </c>
      <c r="G73" s="6">
        <f t="shared" si="0"/>
        <v>1996.0925719591457</v>
      </c>
    </row>
    <row r="74" spans="1:7" x14ac:dyDescent="0.15">
      <c r="A74" s="7" t="s">
        <v>66</v>
      </c>
      <c r="B74" s="7">
        <v>44</v>
      </c>
      <c r="C74" s="7">
        <v>51</v>
      </c>
      <c r="D74" s="7">
        <v>475.5</v>
      </c>
      <c r="E74" s="26">
        <v>0.47</v>
      </c>
      <c r="F74" s="41">
        <v>515.5</v>
      </c>
      <c r="G74" s="6">
        <f t="shared" si="0"/>
        <v>1995.9040854224697</v>
      </c>
    </row>
    <row r="75" spans="1:7" x14ac:dyDescent="0.15">
      <c r="A75" s="7" t="s">
        <v>67</v>
      </c>
      <c r="B75" s="7">
        <v>51</v>
      </c>
      <c r="C75" s="7">
        <v>58</v>
      </c>
      <c r="D75" s="7">
        <v>482.5</v>
      </c>
      <c r="E75" s="26">
        <v>0.77</v>
      </c>
      <c r="F75" s="41">
        <v>522.5</v>
      </c>
      <c r="G75" s="6">
        <f t="shared" si="0"/>
        <v>1995.7155988857937</v>
      </c>
    </row>
    <row r="76" spans="1:7" x14ac:dyDescent="0.15">
      <c r="A76" s="7" t="s">
        <v>68</v>
      </c>
      <c r="B76" s="7">
        <v>58</v>
      </c>
      <c r="C76" s="7">
        <v>66</v>
      </c>
      <c r="D76" s="7">
        <v>490</v>
      </c>
      <c r="E76" s="26">
        <v>1.41</v>
      </c>
      <c r="F76" s="41">
        <v>530</v>
      </c>
      <c r="G76" s="6">
        <f t="shared" si="0"/>
        <v>1995.5136490250695</v>
      </c>
    </row>
    <row r="77" spans="1:7" x14ac:dyDescent="0.15">
      <c r="A77" s="7" t="s">
        <v>69</v>
      </c>
      <c r="B77" s="7">
        <v>66</v>
      </c>
      <c r="C77" s="7">
        <v>75</v>
      </c>
      <c r="D77" s="7">
        <v>498.5</v>
      </c>
      <c r="E77" s="26">
        <v>0.41</v>
      </c>
      <c r="F77" s="41">
        <v>538.5</v>
      </c>
      <c r="G77" s="6">
        <f t="shared" si="0"/>
        <v>1995.2847725162487</v>
      </c>
    </row>
    <row r="78" spans="1:7" x14ac:dyDescent="0.15">
      <c r="A78" s="7" t="s">
        <v>70</v>
      </c>
      <c r="B78" s="7">
        <v>0</v>
      </c>
      <c r="C78" s="7">
        <v>8</v>
      </c>
      <c r="D78" s="7">
        <v>507</v>
      </c>
      <c r="E78" s="26">
        <v>0.53</v>
      </c>
      <c r="F78" s="41">
        <v>547</v>
      </c>
      <c r="G78" s="6">
        <f t="shared" si="0"/>
        <v>1995.0558960074279</v>
      </c>
    </row>
    <row r="79" spans="1:7" x14ac:dyDescent="0.15">
      <c r="A79" s="7" t="s">
        <v>71</v>
      </c>
      <c r="B79" s="7">
        <v>8</v>
      </c>
      <c r="C79" s="7">
        <v>17</v>
      </c>
      <c r="D79" s="7">
        <v>515.5</v>
      </c>
      <c r="E79" s="26">
        <v>0.2</v>
      </c>
      <c r="F79" s="41">
        <v>555.5</v>
      </c>
      <c r="G79" s="6">
        <f t="shared" si="0"/>
        <v>1994.8270194986071</v>
      </c>
    </row>
    <row r="80" spans="1:7" x14ac:dyDescent="0.15">
      <c r="A80" s="7" t="s">
        <v>72</v>
      </c>
      <c r="B80" s="7">
        <v>17</v>
      </c>
      <c r="C80" s="7">
        <v>26</v>
      </c>
      <c r="D80" s="7">
        <v>524.5</v>
      </c>
      <c r="E80" s="26">
        <v>0.25</v>
      </c>
      <c r="F80" s="41">
        <v>564.5</v>
      </c>
      <c r="G80" s="6">
        <f t="shared" si="0"/>
        <v>1994.5846796657381</v>
      </c>
    </row>
    <row r="81" spans="1:7" x14ac:dyDescent="0.15">
      <c r="A81" s="7" t="s">
        <v>73</v>
      </c>
      <c r="B81" s="7">
        <v>26</v>
      </c>
      <c r="C81" s="7">
        <v>35</v>
      </c>
      <c r="D81" s="7">
        <v>533.5</v>
      </c>
      <c r="E81" s="26">
        <v>0.35</v>
      </c>
      <c r="F81" s="41">
        <v>573.5</v>
      </c>
      <c r="G81" s="6">
        <f t="shared" si="0"/>
        <v>1994.3423398328691</v>
      </c>
    </row>
    <row r="82" spans="1:7" x14ac:dyDescent="0.15">
      <c r="A82" s="7" t="s">
        <v>74</v>
      </c>
      <c r="B82" s="7">
        <v>35</v>
      </c>
      <c r="C82" s="7">
        <v>44</v>
      </c>
      <c r="D82" s="7">
        <v>542.5</v>
      </c>
      <c r="E82" s="26">
        <v>0.32</v>
      </c>
      <c r="F82" s="41">
        <v>582.5</v>
      </c>
      <c r="G82" s="18">
        <v>1994.1</v>
      </c>
    </row>
    <row r="83" spans="1:7" x14ac:dyDescent="0.15">
      <c r="A83" s="7" t="s">
        <v>75</v>
      </c>
      <c r="B83" s="7">
        <v>44</v>
      </c>
      <c r="C83" s="7">
        <v>53</v>
      </c>
      <c r="D83" s="7">
        <v>551.5</v>
      </c>
      <c r="E83" s="42">
        <v>0.35</v>
      </c>
      <c r="F83" s="43">
        <v>591.5</v>
      </c>
      <c r="G83" s="6">
        <f>G82-(G$82-G$169)/(F$169-F$82)*(F83-F82)</f>
        <v>1993.7088050314464</v>
      </c>
    </row>
    <row r="84" spans="1:7" x14ac:dyDescent="0.15">
      <c r="A84" s="7" t="s">
        <v>76</v>
      </c>
      <c r="B84" s="7">
        <v>0</v>
      </c>
      <c r="C84" s="7">
        <v>8</v>
      </c>
      <c r="D84" s="7">
        <v>560</v>
      </c>
      <c r="E84" s="26">
        <v>0.67</v>
      </c>
      <c r="F84" s="41">
        <v>600</v>
      </c>
      <c r="G84" s="6">
        <f t="shared" ref="G84:G147" si="1">G83-(G$82-G$169)/(F$169-F$82)*(F84-F83)</f>
        <v>1993.3393431167015</v>
      </c>
    </row>
    <row r="85" spans="1:7" x14ac:dyDescent="0.15">
      <c r="A85" s="7" t="s">
        <v>77</v>
      </c>
      <c r="B85" s="7">
        <v>8</v>
      </c>
      <c r="C85" s="7">
        <v>16</v>
      </c>
      <c r="D85" s="7">
        <v>568</v>
      </c>
      <c r="E85" s="26">
        <v>0.45</v>
      </c>
      <c r="F85" s="41">
        <v>608</v>
      </c>
      <c r="G85" s="6">
        <f t="shared" si="1"/>
        <v>1992.9916142557649</v>
      </c>
    </row>
    <row r="86" spans="1:7" x14ac:dyDescent="0.15">
      <c r="A86" s="7" t="s">
        <v>78</v>
      </c>
      <c r="B86" s="7">
        <v>16</v>
      </c>
      <c r="C86" s="7">
        <v>24</v>
      </c>
      <c r="D86" s="7">
        <v>576</v>
      </c>
      <c r="E86" s="26">
        <v>0.47</v>
      </c>
      <c r="F86" s="41">
        <v>616</v>
      </c>
      <c r="G86" s="6">
        <f t="shared" si="1"/>
        <v>1992.6438853948284</v>
      </c>
    </row>
    <row r="87" spans="1:7" x14ac:dyDescent="0.15">
      <c r="A87" s="7" t="s">
        <v>79</v>
      </c>
      <c r="B87" s="7">
        <v>24</v>
      </c>
      <c r="C87" s="7">
        <v>32</v>
      </c>
      <c r="D87" s="7">
        <v>584</v>
      </c>
      <c r="E87" s="26">
        <v>0.65</v>
      </c>
      <c r="F87" s="41">
        <v>624</v>
      </c>
      <c r="G87" s="6">
        <f t="shared" si="1"/>
        <v>1992.2961565338919</v>
      </c>
    </row>
    <row r="88" spans="1:7" x14ac:dyDescent="0.15">
      <c r="A88" s="7" t="s">
        <v>80</v>
      </c>
      <c r="B88" s="7">
        <v>32</v>
      </c>
      <c r="C88" s="7">
        <v>40</v>
      </c>
      <c r="D88" s="7">
        <v>592</v>
      </c>
      <c r="E88" s="26">
        <v>0.31</v>
      </c>
      <c r="F88" s="41">
        <v>632</v>
      </c>
      <c r="G88" s="6">
        <f t="shared" si="1"/>
        <v>1991.9484276729554</v>
      </c>
    </row>
    <row r="89" spans="1:7" x14ac:dyDescent="0.15">
      <c r="A89" s="7" t="s">
        <v>81</v>
      </c>
      <c r="B89" s="7">
        <v>40</v>
      </c>
      <c r="C89" s="7">
        <v>48</v>
      </c>
      <c r="D89" s="7">
        <v>600</v>
      </c>
      <c r="E89" s="26">
        <v>0.46</v>
      </c>
      <c r="F89" s="41">
        <v>640</v>
      </c>
      <c r="G89" s="6">
        <f t="shared" si="1"/>
        <v>1991.6006988120189</v>
      </c>
    </row>
    <row r="90" spans="1:7" x14ac:dyDescent="0.15">
      <c r="A90" s="7" t="s">
        <v>82</v>
      </c>
      <c r="B90" s="7">
        <v>48</v>
      </c>
      <c r="C90" s="7">
        <v>56</v>
      </c>
      <c r="D90" s="7">
        <v>608</v>
      </c>
      <c r="E90" s="26">
        <v>0.43</v>
      </c>
      <c r="F90" s="41">
        <v>648</v>
      </c>
      <c r="G90" s="6">
        <f t="shared" si="1"/>
        <v>1991.2529699510824</v>
      </c>
    </row>
    <row r="91" spans="1:7" x14ac:dyDescent="0.15">
      <c r="A91" s="7" t="s">
        <v>83</v>
      </c>
      <c r="B91" s="7">
        <v>56</v>
      </c>
      <c r="C91" s="7">
        <v>64</v>
      </c>
      <c r="D91" s="7">
        <v>616</v>
      </c>
      <c r="E91" s="26">
        <v>0.28999999999999998</v>
      </c>
      <c r="F91" s="41">
        <v>656</v>
      </c>
      <c r="G91" s="6">
        <f t="shared" si="1"/>
        <v>1990.9052410901459</v>
      </c>
    </row>
    <row r="92" spans="1:7" x14ac:dyDescent="0.15">
      <c r="A92" s="7" t="s">
        <v>84</v>
      </c>
      <c r="B92" s="7">
        <v>64</v>
      </c>
      <c r="C92" s="7">
        <v>72</v>
      </c>
      <c r="D92" s="7">
        <v>624</v>
      </c>
      <c r="E92" s="26">
        <v>0.46</v>
      </c>
      <c r="F92" s="41">
        <v>664</v>
      </c>
      <c r="G92" s="6">
        <f t="shared" si="1"/>
        <v>1990.5575122292094</v>
      </c>
    </row>
    <row r="93" spans="1:7" x14ac:dyDescent="0.15">
      <c r="A93" s="7" t="s">
        <v>85</v>
      </c>
      <c r="B93" s="7">
        <v>72</v>
      </c>
      <c r="C93" s="7">
        <v>79</v>
      </c>
      <c r="D93" s="7">
        <v>631.5</v>
      </c>
      <c r="E93" s="26">
        <v>0.31</v>
      </c>
      <c r="F93" s="41">
        <v>671.5</v>
      </c>
      <c r="G93" s="6">
        <f t="shared" si="1"/>
        <v>1990.2315164220815</v>
      </c>
    </row>
    <row r="94" spans="1:7" x14ac:dyDescent="0.15">
      <c r="A94" s="7" t="s">
        <v>86</v>
      </c>
      <c r="B94" s="7">
        <v>0</v>
      </c>
      <c r="C94" s="7">
        <v>8</v>
      </c>
      <c r="D94" s="7">
        <v>639</v>
      </c>
      <c r="E94" s="26">
        <v>0.56999999999999995</v>
      </c>
      <c r="F94" s="41">
        <v>679</v>
      </c>
      <c r="G94" s="6">
        <f t="shared" si="1"/>
        <v>1989.9055206149537</v>
      </c>
    </row>
    <row r="95" spans="1:7" x14ac:dyDescent="0.15">
      <c r="A95" s="7" t="s">
        <v>87</v>
      </c>
      <c r="B95" s="7">
        <v>8</v>
      </c>
      <c r="C95" s="7">
        <v>16</v>
      </c>
      <c r="D95" s="7">
        <v>647</v>
      </c>
      <c r="E95" s="26">
        <v>0.49</v>
      </c>
      <c r="F95" s="41">
        <v>687</v>
      </c>
      <c r="G95" s="6">
        <f t="shared" si="1"/>
        <v>1989.5577917540172</v>
      </c>
    </row>
    <row r="96" spans="1:7" x14ac:dyDescent="0.15">
      <c r="A96" s="7" t="s">
        <v>88</v>
      </c>
      <c r="B96" s="7">
        <v>16</v>
      </c>
      <c r="C96" s="7">
        <v>24</v>
      </c>
      <c r="D96" s="7">
        <v>655</v>
      </c>
      <c r="E96" s="26">
        <v>0.48</v>
      </c>
      <c r="F96" s="41">
        <v>695</v>
      </c>
      <c r="G96" s="6">
        <f t="shared" si="1"/>
        <v>1989.2100628930807</v>
      </c>
    </row>
    <row r="97" spans="1:7" x14ac:dyDescent="0.15">
      <c r="A97" s="7" t="s">
        <v>89</v>
      </c>
      <c r="B97" s="7">
        <v>24</v>
      </c>
      <c r="C97" s="7">
        <v>31</v>
      </c>
      <c r="D97" s="7">
        <v>662.5</v>
      </c>
      <c r="E97" s="26">
        <v>0.3</v>
      </c>
      <c r="F97" s="41">
        <v>702.5</v>
      </c>
      <c r="G97" s="6">
        <f t="shared" si="1"/>
        <v>1988.8840670859529</v>
      </c>
    </row>
    <row r="98" spans="1:7" x14ac:dyDescent="0.15">
      <c r="A98" s="7" t="s">
        <v>90</v>
      </c>
      <c r="B98" s="7">
        <v>31</v>
      </c>
      <c r="C98" s="7">
        <v>39</v>
      </c>
      <c r="D98" s="7">
        <v>670</v>
      </c>
      <c r="E98" s="26">
        <v>0.62</v>
      </c>
      <c r="F98" s="41">
        <v>710</v>
      </c>
      <c r="G98" s="6">
        <f t="shared" si="1"/>
        <v>1988.5580712788251</v>
      </c>
    </row>
    <row r="99" spans="1:7" x14ac:dyDescent="0.15">
      <c r="A99" s="7" t="s">
        <v>91</v>
      </c>
      <c r="B99" s="7">
        <v>39</v>
      </c>
      <c r="C99" s="7">
        <v>47</v>
      </c>
      <c r="D99" s="7">
        <v>678</v>
      </c>
      <c r="E99" s="26">
        <v>0.63</v>
      </c>
      <c r="F99" s="41">
        <v>718</v>
      </c>
      <c r="G99" s="6">
        <f t="shared" si="1"/>
        <v>1988.2103424178886</v>
      </c>
    </row>
    <row r="100" spans="1:7" x14ac:dyDescent="0.15">
      <c r="A100" s="7" t="s">
        <v>92</v>
      </c>
      <c r="B100" s="7">
        <v>47</v>
      </c>
      <c r="C100" s="7">
        <v>55</v>
      </c>
      <c r="D100" s="7">
        <v>686</v>
      </c>
      <c r="E100" s="26">
        <v>0.36</v>
      </c>
      <c r="F100" s="41">
        <v>726</v>
      </c>
      <c r="G100" s="6">
        <f t="shared" si="1"/>
        <v>1987.8626135569521</v>
      </c>
    </row>
    <row r="101" spans="1:7" x14ac:dyDescent="0.15">
      <c r="A101" s="7" t="s">
        <v>93</v>
      </c>
      <c r="B101" s="7">
        <v>55</v>
      </c>
      <c r="C101" s="7">
        <v>63</v>
      </c>
      <c r="D101" s="7">
        <v>694</v>
      </c>
      <c r="E101" s="26">
        <v>0.46</v>
      </c>
      <c r="F101" s="41">
        <v>734</v>
      </c>
      <c r="G101" s="6">
        <f t="shared" si="1"/>
        <v>1987.5148846960155</v>
      </c>
    </row>
    <row r="102" spans="1:7" x14ac:dyDescent="0.15">
      <c r="A102" s="7" t="s">
        <v>94</v>
      </c>
      <c r="B102" s="7">
        <v>63</v>
      </c>
      <c r="C102" s="7">
        <v>71</v>
      </c>
      <c r="D102" s="7">
        <v>702</v>
      </c>
      <c r="E102" s="26">
        <v>0.37</v>
      </c>
      <c r="F102" s="41">
        <v>742</v>
      </c>
      <c r="G102" s="6">
        <f t="shared" si="1"/>
        <v>1987.167155835079</v>
      </c>
    </row>
    <row r="103" spans="1:7" x14ac:dyDescent="0.15">
      <c r="A103" s="7" t="s">
        <v>95</v>
      </c>
      <c r="B103" s="7">
        <v>71</v>
      </c>
      <c r="C103" s="7">
        <v>79</v>
      </c>
      <c r="D103" s="7">
        <v>710</v>
      </c>
      <c r="E103" s="26">
        <v>0.7</v>
      </c>
      <c r="F103" s="41">
        <v>750</v>
      </c>
      <c r="G103" s="6">
        <f t="shared" si="1"/>
        <v>1986.8194269741425</v>
      </c>
    </row>
    <row r="104" spans="1:7" x14ac:dyDescent="0.15">
      <c r="A104" s="7" t="s">
        <v>96</v>
      </c>
      <c r="B104" s="7">
        <v>79</v>
      </c>
      <c r="C104" s="7">
        <v>87</v>
      </c>
      <c r="D104" s="7">
        <v>718</v>
      </c>
      <c r="E104" s="26">
        <v>0.45</v>
      </c>
      <c r="F104" s="41">
        <v>758</v>
      </c>
      <c r="G104" s="6">
        <f t="shared" si="1"/>
        <v>1986.471698113206</v>
      </c>
    </row>
    <row r="105" spans="1:7" x14ac:dyDescent="0.15">
      <c r="A105" s="7" t="s">
        <v>97</v>
      </c>
      <c r="B105" s="7">
        <v>0</v>
      </c>
      <c r="C105" s="7">
        <v>8</v>
      </c>
      <c r="D105" s="7">
        <v>726</v>
      </c>
      <c r="E105" s="26">
        <v>0.52</v>
      </c>
      <c r="F105" s="41">
        <v>766</v>
      </c>
      <c r="G105" s="6">
        <f t="shared" si="1"/>
        <v>1986.1239692522695</v>
      </c>
    </row>
    <row r="106" spans="1:7" x14ac:dyDescent="0.15">
      <c r="A106" s="7" t="s">
        <v>98</v>
      </c>
      <c r="B106" s="7">
        <v>8</v>
      </c>
      <c r="C106" s="7">
        <v>16</v>
      </c>
      <c r="D106" s="7">
        <v>734</v>
      </c>
      <c r="E106" s="26">
        <v>1.35</v>
      </c>
      <c r="F106" s="41">
        <v>774</v>
      </c>
      <c r="G106" s="6">
        <f t="shared" si="1"/>
        <v>1985.776240391333</v>
      </c>
    </row>
    <row r="107" spans="1:7" x14ac:dyDescent="0.15">
      <c r="A107" s="7" t="s">
        <v>99</v>
      </c>
      <c r="B107" s="7">
        <v>16</v>
      </c>
      <c r="C107" s="7">
        <v>24</v>
      </c>
      <c r="D107" s="7">
        <v>742</v>
      </c>
      <c r="E107" s="26">
        <v>0.28000000000000003</v>
      </c>
      <c r="F107" s="41">
        <v>782</v>
      </c>
      <c r="G107" s="6">
        <f t="shared" si="1"/>
        <v>1985.4285115303965</v>
      </c>
    </row>
    <row r="108" spans="1:7" x14ac:dyDescent="0.15">
      <c r="A108" s="7" t="s">
        <v>100</v>
      </c>
      <c r="B108" s="7">
        <v>24</v>
      </c>
      <c r="C108" s="7">
        <v>32</v>
      </c>
      <c r="D108" s="7">
        <v>750</v>
      </c>
      <c r="E108" s="26">
        <v>0.56000000000000005</v>
      </c>
      <c r="F108" s="41">
        <v>790</v>
      </c>
      <c r="G108" s="18" t="s">
        <v>380</v>
      </c>
    </row>
    <row r="109" spans="1:7" x14ac:dyDescent="0.15">
      <c r="A109" s="7" t="s">
        <v>101</v>
      </c>
      <c r="B109" s="7">
        <v>32</v>
      </c>
      <c r="C109" s="7">
        <v>41</v>
      </c>
      <c r="D109" s="7">
        <v>758.5</v>
      </c>
      <c r="E109" s="26">
        <v>0.6</v>
      </c>
      <c r="F109" s="41">
        <v>798.5</v>
      </c>
      <c r="G109" s="6" t="e">
        <f t="shared" si="1"/>
        <v>#VALUE!</v>
      </c>
    </row>
    <row r="110" spans="1:7" x14ac:dyDescent="0.15">
      <c r="A110" s="7" t="s">
        <v>102</v>
      </c>
      <c r="B110" s="7">
        <v>41</v>
      </c>
      <c r="C110" s="7">
        <v>50</v>
      </c>
      <c r="D110" s="7">
        <v>767.5</v>
      </c>
      <c r="E110" s="26">
        <v>0.44</v>
      </c>
      <c r="F110" s="41">
        <v>807.5</v>
      </c>
      <c r="G110" s="6" t="e">
        <f t="shared" si="1"/>
        <v>#VALUE!</v>
      </c>
    </row>
    <row r="111" spans="1:7" x14ac:dyDescent="0.15">
      <c r="A111" s="7" t="s">
        <v>103</v>
      </c>
      <c r="B111" s="7">
        <v>50</v>
      </c>
      <c r="C111" s="7">
        <v>58</v>
      </c>
      <c r="D111" s="7">
        <v>776</v>
      </c>
      <c r="E111" s="26">
        <v>0.46</v>
      </c>
      <c r="F111" s="41">
        <v>816</v>
      </c>
      <c r="G111" s="6" t="e">
        <f t="shared" si="1"/>
        <v>#VALUE!</v>
      </c>
    </row>
    <row r="112" spans="1:7" x14ac:dyDescent="0.15">
      <c r="A112" s="7" t="s">
        <v>104</v>
      </c>
      <c r="B112" s="7">
        <v>58</v>
      </c>
      <c r="C112" s="7">
        <v>66</v>
      </c>
      <c r="D112" s="7">
        <v>784</v>
      </c>
      <c r="E112" s="26">
        <v>0.54</v>
      </c>
      <c r="F112" s="41">
        <v>824</v>
      </c>
      <c r="G112" s="6" t="e">
        <f t="shared" si="1"/>
        <v>#VALUE!</v>
      </c>
    </row>
    <row r="113" spans="1:7" x14ac:dyDescent="0.15">
      <c r="A113" s="7" t="s">
        <v>105</v>
      </c>
      <c r="B113" s="7">
        <v>66</v>
      </c>
      <c r="C113" s="7">
        <v>74</v>
      </c>
      <c r="D113" s="7">
        <v>792</v>
      </c>
      <c r="E113" s="26">
        <v>0.46</v>
      </c>
      <c r="F113" s="41">
        <v>832</v>
      </c>
      <c r="G113" s="6" t="e">
        <f t="shared" si="1"/>
        <v>#VALUE!</v>
      </c>
    </row>
    <row r="114" spans="1:7" x14ac:dyDescent="0.15">
      <c r="A114" s="7" t="s">
        <v>106</v>
      </c>
      <c r="B114" s="7">
        <v>74</v>
      </c>
      <c r="C114" s="7">
        <v>82</v>
      </c>
      <c r="D114" s="7">
        <v>800</v>
      </c>
      <c r="E114" s="26">
        <v>0.49</v>
      </c>
      <c r="F114" s="41">
        <v>840</v>
      </c>
      <c r="G114" s="6" t="e">
        <f t="shared" si="1"/>
        <v>#VALUE!</v>
      </c>
    </row>
    <row r="115" spans="1:7" x14ac:dyDescent="0.15">
      <c r="A115" s="7" t="s">
        <v>107</v>
      </c>
      <c r="B115" s="7">
        <v>0</v>
      </c>
      <c r="C115" s="7">
        <v>9</v>
      </c>
      <c r="D115" s="7">
        <v>808.5</v>
      </c>
      <c r="E115" s="26">
        <v>1.05</v>
      </c>
      <c r="F115" s="41">
        <v>848.5</v>
      </c>
      <c r="G115" s="6" t="e">
        <f t="shared" si="1"/>
        <v>#VALUE!</v>
      </c>
    </row>
    <row r="116" spans="1:7" x14ac:dyDescent="0.15">
      <c r="A116" s="7" t="s">
        <v>108</v>
      </c>
      <c r="B116" s="7">
        <v>9</v>
      </c>
      <c r="C116" s="7">
        <v>17</v>
      </c>
      <c r="D116" s="7">
        <v>817</v>
      </c>
      <c r="E116" s="26">
        <v>0.51</v>
      </c>
      <c r="F116" s="41">
        <v>857</v>
      </c>
      <c r="G116" s="6" t="e">
        <f t="shared" si="1"/>
        <v>#VALUE!</v>
      </c>
    </row>
    <row r="117" spans="1:7" x14ac:dyDescent="0.15">
      <c r="A117" s="7" t="s">
        <v>109</v>
      </c>
      <c r="B117" s="7">
        <v>17</v>
      </c>
      <c r="C117" s="7">
        <v>25</v>
      </c>
      <c r="D117" s="7">
        <v>825</v>
      </c>
      <c r="E117" s="26">
        <v>0.64</v>
      </c>
      <c r="F117" s="41">
        <v>865</v>
      </c>
      <c r="G117" s="6" t="e">
        <f t="shared" si="1"/>
        <v>#VALUE!</v>
      </c>
    </row>
    <row r="118" spans="1:7" x14ac:dyDescent="0.15">
      <c r="A118" s="7" t="s">
        <v>110</v>
      </c>
      <c r="B118" s="7">
        <v>25</v>
      </c>
      <c r="C118" s="7">
        <v>33</v>
      </c>
      <c r="D118" s="7">
        <v>833</v>
      </c>
      <c r="E118" s="26">
        <v>0.63</v>
      </c>
      <c r="F118" s="41">
        <v>873</v>
      </c>
      <c r="G118" s="6" t="e">
        <f t="shared" si="1"/>
        <v>#VALUE!</v>
      </c>
    </row>
    <row r="119" spans="1:7" x14ac:dyDescent="0.15">
      <c r="A119" s="7" t="s">
        <v>111</v>
      </c>
      <c r="B119" s="7">
        <v>33</v>
      </c>
      <c r="C119" s="7">
        <v>41</v>
      </c>
      <c r="D119" s="7">
        <v>841</v>
      </c>
      <c r="E119" s="26">
        <v>0.85</v>
      </c>
      <c r="F119" s="41">
        <v>881</v>
      </c>
      <c r="G119" s="6" t="e">
        <f t="shared" si="1"/>
        <v>#VALUE!</v>
      </c>
    </row>
    <row r="120" spans="1:7" x14ac:dyDescent="0.15">
      <c r="A120" s="7" t="s">
        <v>112</v>
      </c>
      <c r="B120" s="7">
        <v>41</v>
      </c>
      <c r="C120" s="7">
        <v>49</v>
      </c>
      <c r="D120" s="7">
        <v>849</v>
      </c>
      <c r="E120" s="26">
        <v>0.37</v>
      </c>
      <c r="F120" s="41">
        <v>889</v>
      </c>
      <c r="G120" s="6" t="e">
        <f t="shared" si="1"/>
        <v>#VALUE!</v>
      </c>
    </row>
    <row r="121" spans="1:7" x14ac:dyDescent="0.15">
      <c r="A121" s="7" t="s">
        <v>113</v>
      </c>
      <c r="B121" s="7">
        <v>49</v>
      </c>
      <c r="C121" s="7">
        <v>58</v>
      </c>
      <c r="D121" s="7">
        <v>857.5</v>
      </c>
      <c r="E121" s="26">
        <v>0.28000000000000003</v>
      </c>
      <c r="F121" s="41">
        <v>897.5</v>
      </c>
      <c r="G121" s="6" t="e">
        <f t="shared" si="1"/>
        <v>#VALUE!</v>
      </c>
    </row>
    <row r="122" spans="1:7" x14ac:dyDescent="0.15">
      <c r="A122" s="7" t="s">
        <v>114</v>
      </c>
      <c r="B122" s="7">
        <v>0</v>
      </c>
      <c r="C122" s="7">
        <v>10</v>
      </c>
      <c r="D122" s="7">
        <v>867</v>
      </c>
      <c r="E122" s="26">
        <v>0.59</v>
      </c>
      <c r="F122" s="41">
        <v>907</v>
      </c>
      <c r="G122" s="6" t="e">
        <f t="shared" si="1"/>
        <v>#VALUE!</v>
      </c>
    </row>
    <row r="123" spans="1:7" x14ac:dyDescent="0.15">
      <c r="A123" s="7" t="s">
        <v>115</v>
      </c>
      <c r="B123" s="7">
        <v>10</v>
      </c>
      <c r="C123" s="7">
        <v>20</v>
      </c>
      <c r="D123" s="7">
        <v>877</v>
      </c>
      <c r="E123" s="26">
        <v>0.54</v>
      </c>
      <c r="F123" s="41">
        <v>917</v>
      </c>
      <c r="G123" s="6" t="e">
        <f t="shared" si="1"/>
        <v>#VALUE!</v>
      </c>
    </row>
    <row r="124" spans="1:7" x14ac:dyDescent="0.15">
      <c r="A124" s="7" t="s">
        <v>116</v>
      </c>
      <c r="B124" s="7">
        <v>20</v>
      </c>
      <c r="C124" s="7">
        <v>27</v>
      </c>
      <c r="D124" s="7">
        <v>885.5</v>
      </c>
      <c r="E124" s="26">
        <v>0.83</v>
      </c>
      <c r="F124" s="41">
        <v>925.5</v>
      </c>
      <c r="G124" s="6" t="e">
        <f t="shared" si="1"/>
        <v>#VALUE!</v>
      </c>
    </row>
    <row r="125" spans="1:7" x14ac:dyDescent="0.15">
      <c r="A125" s="7" t="s">
        <v>117</v>
      </c>
      <c r="B125" s="7">
        <v>27</v>
      </c>
      <c r="C125" s="7">
        <v>35</v>
      </c>
      <c r="D125" s="7">
        <v>893</v>
      </c>
      <c r="E125" s="26">
        <v>0.44</v>
      </c>
      <c r="F125" s="41">
        <v>933</v>
      </c>
      <c r="G125" s="6" t="e">
        <f t="shared" si="1"/>
        <v>#VALUE!</v>
      </c>
    </row>
    <row r="126" spans="1:7" x14ac:dyDescent="0.15">
      <c r="A126" s="7" t="s">
        <v>118</v>
      </c>
      <c r="B126" s="7">
        <v>35</v>
      </c>
      <c r="C126" s="7">
        <v>43</v>
      </c>
      <c r="D126" s="7">
        <v>901</v>
      </c>
      <c r="E126" s="26">
        <v>0.36</v>
      </c>
      <c r="F126" s="41">
        <v>941</v>
      </c>
      <c r="G126" s="6" t="e">
        <f t="shared" si="1"/>
        <v>#VALUE!</v>
      </c>
    </row>
    <row r="127" spans="1:7" x14ac:dyDescent="0.15">
      <c r="A127" s="7" t="s">
        <v>119</v>
      </c>
      <c r="B127" s="7">
        <v>43</v>
      </c>
      <c r="C127" s="7">
        <v>51</v>
      </c>
      <c r="D127" s="7">
        <v>909</v>
      </c>
      <c r="E127" s="26">
        <v>0.62</v>
      </c>
      <c r="F127" s="41">
        <v>949</v>
      </c>
      <c r="G127" s="6" t="e">
        <f t="shared" si="1"/>
        <v>#VALUE!</v>
      </c>
    </row>
    <row r="128" spans="1:7" x14ac:dyDescent="0.15">
      <c r="A128" s="7" t="s">
        <v>120</v>
      </c>
      <c r="B128" s="7">
        <v>51</v>
      </c>
      <c r="C128" s="7">
        <v>59</v>
      </c>
      <c r="D128" s="7">
        <v>917</v>
      </c>
      <c r="E128" s="26">
        <v>0.22</v>
      </c>
      <c r="F128" s="41">
        <v>957</v>
      </c>
      <c r="G128" s="6" t="e">
        <f t="shared" si="1"/>
        <v>#VALUE!</v>
      </c>
    </row>
    <row r="129" spans="1:7" x14ac:dyDescent="0.15">
      <c r="A129" s="16" t="s">
        <v>121</v>
      </c>
      <c r="B129" s="16">
        <v>59</v>
      </c>
      <c r="C129" s="16">
        <v>68</v>
      </c>
      <c r="D129" s="16">
        <v>925.5</v>
      </c>
      <c r="E129" s="26">
        <v>0.71</v>
      </c>
      <c r="F129" s="17">
        <v>965.5</v>
      </c>
      <c r="G129" s="6" t="e">
        <f t="shared" si="1"/>
        <v>#VALUE!</v>
      </c>
    </row>
    <row r="130" spans="1:7" x14ac:dyDescent="0.15">
      <c r="A130" s="7" t="s">
        <v>122</v>
      </c>
      <c r="B130" s="7">
        <v>0</v>
      </c>
      <c r="C130" s="7">
        <v>9</v>
      </c>
      <c r="D130" s="7">
        <v>934.5</v>
      </c>
      <c r="E130" s="26">
        <v>1.0900000000000001</v>
      </c>
      <c r="F130" s="41">
        <v>974.5</v>
      </c>
      <c r="G130" s="6" t="e">
        <f t="shared" si="1"/>
        <v>#VALUE!</v>
      </c>
    </row>
    <row r="131" spans="1:7" x14ac:dyDescent="0.15">
      <c r="A131" s="7" t="s">
        <v>123</v>
      </c>
      <c r="B131" s="7">
        <v>9</v>
      </c>
      <c r="C131" s="7">
        <v>17</v>
      </c>
      <c r="D131" s="7">
        <v>943</v>
      </c>
      <c r="E131" s="26">
        <v>0.65</v>
      </c>
      <c r="F131" s="41">
        <v>983</v>
      </c>
      <c r="G131" s="6" t="e">
        <f t="shared" si="1"/>
        <v>#VALUE!</v>
      </c>
    </row>
    <row r="132" spans="1:7" x14ac:dyDescent="0.15">
      <c r="A132" s="7" t="s">
        <v>124</v>
      </c>
      <c r="B132" s="7">
        <v>17</v>
      </c>
      <c r="C132" s="7">
        <v>25</v>
      </c>
      <c r="D132" s="7">
        <v>951</v>
      </c>
      <c r="E132" s="26">
        <v>1.2</v>
      </c>
      <c r="F132" s="41">
        <v>991</v>
      </c>
      <c r="G132" s="6" t="e">
        <f t="shared" si="1"/>
        <v>#VALUE!</v>
      </c>
    </row>
    <row r="133" spans="1:7" x14ac:dyDescent="0.15">
      <c r="A133" s="7" t="s">
        <v>125</v>
      </c>
      <c r="B133" s="7">
        <v>25</v>
      </c>
      <c r="C133" s="7">
        <v>34</v>
      </c>
      <c r="D133" s="7">
        <v>959.5</v>
      </c>
      <c r="E133" s="26">
        <v>0.41</v>
      </c>
      <c r="F133" s="41">
        <v>999.5</v>
      </c>
      <c r="G133" s="6" t="e">
        <f t="shared" si="1"/>
        <v>#VALUE!</v>
      </c>
    </row>
    <row r="134" spans="1:7" x14ac:dyDescent="0.15">
      <c r="A134" s="7" t="s">
        <v>126</v>
      </c>
      <c r="B134" s="7">
        <v>34</v>
      </c>
      <c r="C134" s="7">
        <v>42</v>
      </c>
      <c r="D134" s="7">
        <v>968</v>
      </c>
      <c r="E134" s="26">
        <v>0.5</v>
      </c>
      <c r="F134" s="41">
        <v>1008</v>
      </c>
      <c r="G134" s="6" t="e">
        <f t="shared" si="1"/>
        <v>#VALUE!</v>
      </c>
    </row>
    <row r="135" spans="1:7" x14ac:dyDescent="0.15">
      <c r="A135" s="7" t="s">
        <v>127</v>
      </c>
      <c r="B135" s="7">
        <v>42</v>
      </c>
      <c r="C135" s="7">
        <v>50</v>
      </c>
      <c r="D135" s="7">
        <v>976</v>
      </c>
      <c r="E135" s="26">
        <v>1.41</v>
      </c>
      <c r="F135" s="41">
        <v>1016</v>
      </c>
      <c r="G135" s="6" t="e">
        <f t="shared" si="1"/>
        <v>#VALUE!</v>
      </c>
    </row>
    <row r="136" spans="1:7" x14ac:dyDescent="0.15">
      <c r="A136" s="7" t="s">
        <v>128</v>
      </c>
      <c r="B136" s="7">
        <v>50</v>
      </c>
      <c r="C136" s="7">
        <v>58</v>
      </c>
      <c r="D136" s="7">
        <v>984</v>
      </c>
      <c r="E136" s="26">
        <v>0.55000000000000004</v>
      </c>
      <c r="F136" s="41">
        <v>1024</v>
      </c>
      <c r="G136" s="6" t="e">
        <f t="shared" si="1"/>
        <v>#VALUE!</v>
      </c>
    </row>
    <row r="137" spans="1:7" x14ac:dyDescent="0.15">
      <c r="A137" s="7" t="s">
        <v>129</v>
      </c>
      <c r="B137" s="7">
        <v>58</v>
      </c>
      <c r="C137" s="7">
        <v>66</v>
      </c>
      <c r="D137" s="7">
        <v>992</v>
      </c>
      <c r="E137" s="26">
        <v>0.26</v>
      </c>
      <c r="F137" s="41">
        <v>1032</v>
      </c>
      <c r="G137" s="6" t="e">
        <f t="shared" si="1"/>
        <v>#VALUE!</v>
      </c>
    </row>
    <row r="138" spans="1:7" x14ac:dyDescent="0.15">
      <c r="A138" s="7" t="s">
        <v>130</v>
      </c>
      <c r="B138" s="7">
        <v>66</v>
      </c>
      <c r="C138" s="7">
        <v>74</v>
      </c>
      <c r="D138" s="7">
        <v>1000</v>
      </c>
      <c r="E138" s="26">
        <v>0.62</v>
      </c>
      <c r="F138" s="41">
        <v>1040</v>
      </c>
      <c r="G138" s="6" t="e">
        <f t="shared" si="1"/>
        <v>#VALUE!</v>
      </c>
    </row>
    <row r="139" spans="1:7" x14ac:dyDescent="0.15">
      <c r="A139" s="7" t="s">
        <v>131</v>
      </c>
      <c r="B139" s="7">
        <v>74</v>
      </c>
      <c r="C139" s="7">
        <v>85</v>
      </c>
      <c r="D139" s="7">
        <v>1009.5</v>
      </c>
      <c r="E139" s="26">
        <v>0.39</v>
      </c>
      <c r="F139" s="41">
        <v>1049.5</v>
      </c>
      <c r="G139" s="6" t="e">
        <f t="shared" si="1"/>
        <v>#VALUE!</v>
      </c>
    </row>
    <row r="140" spans="1:7" x14ac:dyDescent="0.15">
      <c r="A140" s="7" t="s">
        <v>132</v>
      </c>
      <c r="B140" s="7">
        <v>0</v>
      </c>
      <c r="C140" s="7">
        <v>9</v>
      </c>
      <c r="D140" s="7">
        <v>1019.5</v>
      </c>
      <c r="E140" s="26">
        <v>0.55000000000000004</v>
      </c>
      <c r="F140" s="41">
        <v>1059.5</v>
      </c>
      <c r="G140" s="6" t="e">
        <f t="shared" si="1"/>
        <v>#VALUE!</v>
      </c>
    </row>
    <row r="141" spans="1:7" x14ac:dyDescent="0.15">
      <c r="A141" s="7" t="s">
        <v>133</v>
      </c>
      <c r="B141" s="7">
        <v>9</v>
      </c>
      <c r="C141" s="7">
        <v>17</v>
      </c>
      <c r="D141" s="7">
        <v>1028</v>
      </c>
      <c r="E141" s="26">
        <v>1.02</v>
      </c>
      <c r="F141" s="41">
        <v>1068</v>
      </c>
      <c r="G141" s="6" t="e">
        <f t="shared" si="1"/>
        <v>#VALUE!</v>
      </c>
    </row>
    <row r="142" spans="1:7" x14ac:dyDescent="0.15">
      <c r="A142" s="7" t="s">
        <v>134</v>
      </c>
      <c r="B142" s="7">
        <v>17</v>
      </c>
      <c r="C142" s="7">
        <v>25</v>
      </c>
      <c r="D142" s="7">
        <v>1036</v>
      </c>
      <c r="E142" s="26">
        <v>0.45</v>
      </c>
      <c r="F142" s="41">
        <v>1076</v>
      </c>
      <c r="G142" s="6" t="e">
        <f t="shared" si="1"/>
        <v>#VALUE!</v>
      </c>
    </row>
    <row r="143" spans="1:7" x14ac:dyDescent="0.15">
      <c r="A143" s="7" t="s">
        <v>135</v>
      </c>
      <c r="B143" s="7">
        <v>25</v>
      </c>
      <c r="C143" s="7">
        <v>33</v>
      </c>
      <c r="D143" s="7">
        <v>1044</v>
      </c>
      <c r="E143" s="26">
        <v>1.24</v>
      </c>
      <c r="F143" s="41">
        <v>1084</v>
      </c>
      <c r="G143" s="6" t="e">
        <f t="shared" si="1"/>
        <v>#VALUE!</v>
      </c>
    </row>
    <row r="144" spans="1:7" x14ac:dyDescent="0.15">
      <c r="A144" s="7" t="s">
        <v>136</v>
      </c>
      <c r="B144" s="7">
        <v>33</v>
      </c>
      <c r="C144" s="7">
        <v>41</v>
      </c>
      <c r="D144" s="7">
        <v>1052</v>
      </c>
      <c r="E144" s="26">
        <v>0.43</v>
      </c>
      <c r="F144" s="41">
        <v>1092</v>
      </c>
      <c r="G144" s="6" t="e">
        <f t="shared" si="1"/>
        <v>#VALUE!</v>
      </c>
    </row>
    <row r="145" spans="1:7" x14ac:dyDescent="0.15">
      <c r="A145" s="7" t="s">
        <v>137</v>
      </c>
      <c r="B145" s="7">
        <v>41</v>
      </c>
      <c r="C145" s="7">
        <v>49</v>
      </c>
      <c r="D145" s="7">
        <v>1060</v>
      </c>
      <c r="E145" s="26">
        <v>0.26</v>
      </c>
      <c r="F145" s="41">
        <v>1100</v>
      </c>
      <c r="G145" s="6" t="e">
        <f t="shared" si="1"/>
        <v>#VALUE!</v>
      </c>
    </row>
    <row r="146" spans="1:7" x14ac:dyDescent="0.15">
      <c r="A146" s="7" t="s">
        <v>138</v>
      </c>
      <c r="B146" s="7">
        <v>49</v>
      </c>
      <c r="C146" s="7">
        <v>57</v>
      </c>
      <c r="D146" s="7">
        <v>1068</v>
      </c>
      <c r="E146" s="26">
        <v>0.66</v>
      </c>
      <c r="F146" s="41">
        <v>1108</v>
      </c>
      <c r="G146" s="6" t="e">
        <f t="shared" si="1"/>
        <v>#VALUE!</v>
      </c>
    </row>
    <row r="147" spans="1:7" x14ac:dyDescent="0.15">
      <c r="A147" s="7" t="s">
        <v>139</v>
      </c>
      <c r="B147" s="7">
        <v>57</v>
      </c>
      <c r="C147" s="7">
        <v>65</v>
      </c>
      <c r="D147" s="7">
        <v>1076</v>
      </c>
      <c r="E147" s="26">
        <v>0.41</v>
      </c>
      <c r="F147" s="41">
        <v>1116</v>
      </c>
      <c r="G147" s="6" t="e">
        <f t="shared" si="1"/>
        <v>#VALUE!</v>
      </c>
    </row>
    <row r="148" spans="1:7" x14ac:dyDescent="0.15">
      <c r="A148" s="7" t="s">
        <v>140</v>
      </c>
      <c r="B148" s="7">
        <v>65</v>
      </c>
      <c r="C148" s="7">
        <v>73</v>
      </c>
      <c r="D148" s="7">
        <v>1084</v>
      </c>
      <c r="E148" s="26">
        <v>0.35</v>
      </c>
      <c r="F148" s="41">
        <v>1124</v>
      </c>
      <c r="G148" s="6" t="e">
        <f t="shared" ref="G148:G168" si="2">G147-(G$82-G$169)/(F$169-F$82)*(F148-F147)</f>
        <v>#VALUE!</v>
      </c>
    </row>
    <row r="149" spans="1:7" x14ac:dyDescent="0.15">
      <c r="A149" s="7" t="s">
        <v>141</v>
      </c>
      <c r="B149" s="7">
        <v>73</v>
      </c>
      <c r="C149" s="7">
        <v>82</v>
      </c>
      <c r="D149" s="7">
        <v>1092.5</v>
      </c>
      <c r="E149" s="26">
        <v>0.41</v>
      </c>
      <c r="F149" s="41">
        <v>1132.5</v>
      </c>
      <c r="G149" s="6" t="e">
        <f t="shared" si="2"/>
        <v>#VALUE!</v>
      </c>
    </row>
    <row r="150" spans="1:7" x14ac:dyDescent="0.15">
      <c r="A150" s="7" t="s">
        <v>142</v>
      </c>
      <c r="B150" s="7">
        <v>0</v>
      </c>
      <c r="C150" s="7">
        <v>8</v>
      </c>
      <c r="D150" s="7">
        <v>1101</v>
      </c>
      <c r="E150" s="26">
        <v>0.39</v>
      </c>
      <c r="F150" s="41">
        <v>1141</v>
      </c>
      <c r="G150" s="6" t="e">
        <f t="shared" si="2"/>
        <v>#VALUE!</v>
      </c>
    </row>
    <row r="151" spans="1:7" x14ac:dyDescent="0.15">
      <c r="A151" s="7" t="s">
        <v>143</v>
      </c>
      <c r="B151" s="7">
        <v>8</v>
      </c>
      <c r="C151" s="7">
        <v>16</v>
      </c>
      <c r="D151" s="7">
        <v>1109</v>
      </c>
      <c r="E151" s="26">
        <v>0.65</v>
      </c>
      <c r="F151" s="41">
        <v>1149</v>
      </c>
      <c r="G151" s="6" t="e">
        <f t="shared" si="2"/>
        <v>#VALUE!</v>
      </c>
    </row>
    <row r="152" spans="1:7" x14ac:dyDescent="0.15">
      <c r="A152" s="7" t="s">
        <v>144</v>
      </c>
      <c r="B152" s="7">
        <v>16</v>
      </c>
      <c r="C152" s="7">
        <v>24</v>
      </c>
      <c r="D152" s="7">
        <v>1117</v>
      </c>
      <c r="E152" s="26">
        <v>0.37</v>
      </c>
      <c r="F152" s="41">
        <v>1157</v>
      </c>
      <c r="G152" s="6" t="e">
        <f t="shared" si="2"/>
        <v>#VALUE!</v>
      </c>
    </row>
    <row r="153" spans="1:7" x14ac:dyDescent="0.15">
      <c r="A153" s="7" t="s">
        <v>145</v>
      </c>
      <c r="B153" s="7">
        <v>24</v>
      </c>
      <c r="C153" s="7">
        <v>33</v>
      </c>
      <c r="D153" s="7">
        <v>1125.5</v>
      </c>
      <c r="E153" s="26">
        <v>0.46</v>
      </c>
      <c r="F153" s="41">
        <v>1165.5</v>
      </c>
      <c r="G153" s="6" t="e">
        <f t="shared" si="2"/>
        <v>#VALUE!</v>
      </c>
    </row>
    <row r="154" spans="1:7" x14ac:dyDescent="0.15">
      <c r="A154" s="7" t="s">
        <v>146</v>
      </c>
      <c r="B154" s="7">
        <v>33</v>
      </c>
      <c r="C154" s="7">
        <v>41</v>
      </c>
      <c r="D154" s="7">
        <v>1134</v>
      </c>
      <c r="E154" s="26">
        <v>0.36</v>
      </c>
      <c r="F154" s="41">
        <v>1174</v>
      </c>
      <c r="G154" s="6" t="e">
        <f t="shared" si="2"/>
        <v>#VALUE!</v>
      </c>
    </row>
    <row r="155" spans="1:7" x14ac:dyDescent="0.15">
      <c r="A155" s="7" t="s">
        <v>147</v>
      </c>
      <c r="B155" s="7">
        <v>41</v>
      </c>
      <c r="C155" s="7">
        <v>50</v>
      </c>
      <c r="D155" s="7">
        <v>1142.5</v>
      </c>
      <c r="E155" s="26">
        <v>0.48</v>
      </c>
      <c r="F155" s="41">
        <v>1182.5</v>
      </c>
      <c r="G155" s="6" t="e">
        <f t="shared" si="2"/>
        <v>#VALUE!</v>
      </c>
    </row>
    <row r="156" spans="1:7" x14ac:dyDescent="0.15">
      <c r="A156" s="7" t="s">
        <v>148</v>
      </c>
      <c r="B156" s="7">
        <v>50</v>
      </c>
      <c r="C156" s="7">
        <v>60</v>
      </c>
      <c r="D156" s="7">
        <v>1152</v>
      </c>
      <c r="E156" s="26">
        <v>1.48</v>
      </c>
      <c r="F156" s="41">
        <v>1192</v>
      </c>
      <c r="G156" s="6" t="e">
        <f t="shared" si="2"/>
        <v>#VALUE!</v>
      </c>
    </row>
    <row r="157" spans="1:7" x14ac:dyDescent="0.15">
      <c r="A157" s="7" t="s">
        <v>149</v>
      </c>
      <c r="B157" s="7">
        <v>0</v>
      </c>
      <c r="C157" s="7">
        <v>8</v>
      </c>
      <c r="D157" s="7">
        <v>1161</v>
      </c>
      <c r="E157" s="26">
        <v>1.1100000000000001</v>
      </c>
      <c r="F157" s="41">
        <v>1201</v>
      </c>
      <c r="G157" s="6" t="e">
        <f t="shared" si="2"/>
        <v>#VALUE!</v>
      </c>
    </row>
    <row r="158" spans="1:7" x14ac:dyDescent="0.15">
      <c r="A158" s="7" t="s">
        <v>150</v>
      </c>
      <c r="B158" s="7">
        <v>8</v>
      </c>
      <c r="C158" s="7">
        <v>16</v>
      </c>
      <c r="D158" s="7">
        <v>1169</v>
      </c>
      <c r="E158" s="26">
        <v>0.5</v>
      </c>
      <c r="F158" s="41">
        <v>1209</v>
      </c>
      <c r="G158" s="6" t="e">
        <f t="shared" si="2"/>
        <v>#VALUE!</v>
      </c>
    </row>
    <row r="159" spans="1:7" x14ac:dyDescent="0.15">
      <c r="A159" s="7" t="s">
        <v>151</v>
      </c>
      <c r="B159" s="7">
        <v>16</v>
      </c>
      <c r="C159" s="7">
        <v>24</v>
      </c>
      <c r="D159" s="7">
        <v>1177</v>
      </c>
      <c r="E159" s="26">
        <v>0.42</v>
      </c>
      <c r="F159" s="41">
        <v>1217</v>
      </c>
      <c r="G159" s="6" t="e">
        <f t="shared" si="2"/>
        <v>#VALUE!</v>
      </c>
    </row>
    <row r="160" spans="1:7" x14ac:dyDescent="0.15">
      <c r="A160" s="7" t="s">
        <v>152</v>
      </c>
      <c r="B160" s="7">
        <v>24</v>
      </c>
      <c r="C160" s="7">
        <v>32</v>
      </c>
      <c r="D160" s="7">
        <v>1185</v>
      </c>
      <c r="E160" s="26">
        <v>0.62</v>
      </c>
      <c r="F160" s="41">
        <v>1225</v>
      </c>
      <c r="G160" s="6" t="e">
        <f t="shared" si="2"/>
        <v>#VALUE!</v>
      </c>
    </row>
    <row r="161" spans="1:9" x14ac:dyDescent="0.15">
      <c r="A161" s="7" t="s">
        <v>153</v>
      </c>
      <c r="B161" s="7">
        <v>32</v>
      </c>
      <c r="C161" s="7">
        <v>40</v>
      </c>
      <c r="D161" s="7">
        <v>1193</v>
      </c>
      <c r="E161" s="26">
        <v>0.72</v>
      </c>
      <c r="F161" s="41">
        <v>1233</v>
      </c>
      <c r="G161" s="6" t="e">
        <f t="shared" si="2"/>
        <v>#VALUE!</v>
      </c>
    </row>
    <row r="162" spans="1:9" x14ac:dyDescent="0.15">
      <c r="A162" s="7" t="s">
        <v>154</v>
      </c>
      <c r="B162" s="7">
        <v>40</v>
      </c>
      <c r="C162" s="7">
        <v>48</v>
      </c>
      <c r="D162" s="7">
        <v>1201</v>
      </c>
      <c r="E162" s="26">
        <v>0.7</v>
      </c>
      <c r="F162" s="41">
        <v>1241</v>
      </c>
      <c r="G162" s="6" t="e">
        <f t="shared" si="2"/>
        <v>#VALUE!</v>
      </c>
    </row>
    <row r="163" spans="1:9" x14ac:dyDescent="0.15">
      <c r="A163" s="7" t="s">
        <v>155</v>
      </c>
      <c r="B163" s="7">
        <v>48</v>
      </c>
      <c r="C163" s="7">
        <v>56</v>
      </c>
      <c r="D163" s="7">
        <v>1209</v>
      </c>
      <c r="E163" s="26">
        <v>0.26</v>
      </c>
      <c r="F163" s="41">
        <v>1249</v>
      </c>
      <c r="G163" s="6" t="e">
        <f t="shared" si="2"/>
        <v>#VALUE!</v>
      </c>
    </row>
    <row r="164" spans="1:9" x14ac:dyDescent="0.15">
      <c r="A164" s="7" t="s">
        <v>156</v>
      </c>
      <c r="B164" s="7">
        <v>56</v>
      </c>
      <c r="C164" s="7">
        <v>64</v>
      </c>
      <c r="D164" s="7">
        <v>1217</v>
      </c>
      <c r="E164" s="26">
        <v>0.36</v>
      </c>
      <c r="F164" s="41">
        <v>1257</v>
      </c>
      <c r="G164" s="6" t="e">
        <f t="shared" si="2"/>
        <v>#VALUE!</v>
      </c>
    </row>
    <row r="165" spans="1:9" x14ac:dyDescent="0.15">
      <c r="A165" s="7" t="s">
        <v>157</v>
      </c>
      <c r="B165" s="7">
        <v>64</v>
      </c>
      <c r="C165" s="7">
        <v>72</v>
      </c>
      <c r="D165" s="7">
        <v>1225</v>
      </c>
      <c r="E165" s="26">
        <v>0.38</v>
      </c>
      <c r="F165" s="41">
        <v>1265</v>
      </c>
      <c r="G165" s="6" t="e">
        <f t="shared" si="2"/>
        <v>#VALUE!</v>
      </c>
    </row>
    <row r="166" spans="1:9" x14ac:dyDescent="0.15">
      <c r="A166" s="7" t="s">
        <v>158</v>
      </c>
      <c r="B166" s="7">
        <v>72</v>
      </c>
      <c r="C166" s="7">
        <v>81</v>
      </c>
      <c r="D166" s="7">
        <v>1233.5</v>
      </c>
      <c r="E166" s="26">
        <v>0.68</v>
      </c>
      <c r="F166" s="41">
        <v>1273.5</v>
      </c>
      <c r="G166" s="6" t="e">
        <f t="shared" si="2"/>
        <v>#VALUE!</v>
      </c>
    </row>
    <row r="167" spans="1:9" x14ac:dyDescent="0.15">
      <c r="A167" s="7" t="s">
        <v>159</v>
      </c>
      <c r="B167" s="7">
        <v>81</v>
      </c>
      <c r="C167" s="7">
        <v>90</v>
      </c>
      <c r="D167" s="7">
        <v>1242.5</v>
      </c>
      <c r="E167" s="26">
        <v>0.65</v>
      </c>
      <c r="F167" s="41">
        <v>1282.5</v>
      </c>
      <c r="G167" s="6" t="e">
        <f t="shared" si="2"/>
        <v>#VALUE!</v>
      </c>
    </row>
    <row r="168" spans="1:9" x14ac:dyDescent="0.15">
      <c r="A168" s="7" t="s">
        <v>160</v>
      </c>
      <c r="B168" s="7">
        <v>0</v>
      </c>
      <c r="C168" s="7">
        <v>8</v>
      </c>
      <c r="D168" s="7">
        <v>1251</v>
      </c>
      <c r="E168" s="26">
        <v>0.94</v>
      </c>
      <c r="F168" s="41">
        <v>1291</v>
      </c>
      <c r="G168" s="6" t="e">
        <f t="shared" si="2"/>
        <v>#VALUE!</v>
      </c>
    </row>
    <row r="169" spans="1:9" x14ac:dyDescent="0.15">
      <c r="A169" s="23" t="s">
        <v>161</v>
      </c>
      <c r="B169" s="23">
        <v>8</v>
      </c>
      <c r="C169" s="23">
        <v>14</v>
      </c>
      <c r="D169" s="23">
        <v>1258</v>
      </c>
      <c r="E169" s="26">
        <v>0.26</v>
      </c>
      <c r="F169" s="23">
        <v>1298</v>
      </c>
      <c r="G169" s="24">
        <v>1963</v>
      </c>
      <c r="H169" s="22" t="s">
        <v>327</v>
      </c>
    </row>
    <row r="170" spans="1:9" x14ac:dyDescent="0.15">
      <c r="A170" s="7" t="s">
        <v>162</v>
      </c>
      <c r="B170" s="7">
        <v>14</v>
      </c>
      <c r="C170" s="7">
        <v>22</v>
      </c>
      <c r="D170" s="7">
        <v>1265</v>
      </c>
      <c r="E170" s="26">
        <v>0.45</v>
      </c>
      <c r="F170" s="41">
        <v>1305</v>
      </c>
      <c r="G170" s="6">
        <f>G169-(G$169-G$200)/(F$200-F$169)*(F170-F169)</f>
        <v>1962.6534930139721</v>
      </c>
    </row>
    <row r="171" spans="1:9" x14ac:dyDescent="0.15">
      <c r="A171" s="7" t="s">
        <v>163</v>
      </c>
      <c r="B171" s="7">
        <v>22</v>
      </c>
      <c r="C171" s="7">
        <v>30</v>
      </c>
      <c r="D171" s="7">
        <v>1273</v>
      </c>
      <c r="E171" s="26">
        <v>0.78</v>
      </c>
      <c r="F171" s="41">
        <v>1313</v>
      </c>
      <c r="G171" s="6">
        <f t="shared" ref="G171:G199" si="3">G170-(G$169-G$200)/(F$200-F$169)*(F171-F170)</f>
        <v>1962.2574850299402</v>
      </c>
    </row>
    <row r="172" spans="1:9" x14ac:dyDescent="0.15">
      <c r="A172" s="7" t="s">
        <v>164</v>
      </c>
      <c r="B172" s="7">
        <v>30</v>
      </c>
      <c r="C172" s="7">
        <v>37</v>
      </c>
      <c r="D172" s="7">
        <v>1280.5</v>
      </c>
      <c r="E172" s="26">
        <v>0.59</v>
      </c>
      <c r="F172" s="41">
        <v>1320.5</v>
      </c>
      <c r="G172" s="6">
        <f t="shared" si="3"/>
        <v>1961.8862275449103</v>
      </c>
    </row>
    <row r="173" spans="1:9" x14ac:dyDescent="0.15">
      <c r="A173" s="7" t="s">
        <v>165</v>
      </c>
      <c r="B173" s="7">
        <v>37</v>
      </c>
      <c r="C173" s="7">
        <v>45</v>
      </c>
      <c r="D173" s="7">
        <v>1288</v>
      </c>
      <c r="E173" s="26">
        <v>0.34</v>
      </c>
      <c r="F173" s="41">
        <v>1328</v>
      </c>
      <c r="G173" s="6">
        <f t="shared" si="3"/>
        <v>1961.5149700598804</v>
      </c>
    </row>
    <row r="174" spans="1:9" x14ac:dyDescent="0.15">
      <c r="A174" s="7" t="s">
        <v>166</v>
      </c>
      <c r="B174" s="7">
        <v>45</v>
      </c>
      <c r="C174" s="7">
        <v>53</v>
      </c>
      <c r="D174" s="7">
        <v>1296</v>
      </c>
      <c r="E174" s="26">
        <v>0.43</v>
      </c>
      <c r="F174" s="41">
        <v>1336</v>
      </c>
      <c r="G174" s="6">
        <f t="shared" si="3"/>
        <v>1961.1189620758485</v>
      </c>
      <c r="I174" s="17"/>
    </row>
    <row r="175" spans="1:9" x14ac:dyDescent="0.15">
      <c r="A175" s="7" t="s">
        <v>167</v>
      </c>
      <c r="B175" s="7">
        <v>53</v>
      </c>
      <c r="C175" s="7">
        <v>61</v>
      </c>
      <c r="D175" s="7">
        <v>1304</v>
      </c>
      <c r="E175" s="26">
        <v>0.51</v>
      </c>
      <c r="F175" s="41">
        <v>1344</v>
      </c>
      <c r="G175" s="6">
        <f t="shared" si="3"/>
        <v>1960.7229540918165</v>
      </c>
    </row>
    <row r="176" spans="1:9" x14ac:dyDescent="0.15">
      <c r="A176" s="7" t="s">
        <v>168</v>
      </c>
      <c r="B176" s="7">
        <v>61</v>
      </c>
      <c r="C176" s="7">
        <v>69</v>
      </c>
      <c r="D176" s="7">
        <v>1312</v>
      </c>
      <c r="E176" s="26">
        <v>0.82</v>
      </c>
      <c r="F176" s="41">
        <v>1352</v>
      </c>
      <c r="G176" s="6">
        <f t="shared" si="3"/>
        <v>1960.3269461077846</v>
      </c>
    </row>
    <row r="177" spans="1:7" x14ac:dyDescent="0.15">
      <c r="A177" s="7" t="s">
        <v>169</v>
      </c>
      <c r="B177" s="7">
        <v>69</v>
      </c>
      <c r="C177" s="7">
        <v>77</v>
      </c>
      <c r="D177" s="7">
        <v>1320</v>
      </c>
      <c r="E177" s="26">
        <v>0.36</v>
      </c>
      <c r="F177" s="41">
        <v>1360</v>
      </c>
      <c r="G177" s="6">
        <f t="shared" si="3"/>
        <v>1959.9309381237526</v>
      </c>
    </row>
    <row r="178" spans="1:7" x14ac:dyDescent="0.15">
      <c r="A178" s="7" t="s">
        <v>170</v>
      </c>
      <c r="B178" s="7">
        <v>0</v>
      </c>
      <c r="C178" s="7">
        <v>7</v>
      </c>
      <c r="D178" s="7">
        <v>1327.5</v>
      </c>
      <c r="E178" s="26">
        <v>1.34</v>
      </c>
      <c r="F178" s="41">
        <v>1367.5</v>
      </c>
      <c r="G178" s="6">
        <f t="shared" si="3"/>
        <v>1959.5596806387227</v>
      </c>
    </row>
    <row r="179" spans="1:7" x14ac:dyDescent="0.15">
      <c r="A179" s="7" t="s">
        <v>171</v>
      </c>
      <c r="B179" s="7">
        <v>7</v>
      </c>
      <c r="C179" s="7">
        <v>15</v>
      </c>
      <c r="D179" s="7">
        <v>1335</v>
      </c>
      <c r="E179" s="26">
        <v>0.56000000000000005</v>
      </c>
      <c r="F179" s="41">
        <v>1375</v>
      </c>
      <c r="G179" s="6">
        <f t="shared" si="3"/>
        <v>1959.1884231536928</v>
      </c>
    </row>
    <row r="180" spans="1:7" x14ac:dyDescent="0.15">
      <c r="A180" s="7" t="s">
        <v>172</v>
      </c>
      <c r="B180" s="7">
        <v>15</v>
      </c>
      <c r="C180" s="7">
        <v>23</v>
      </c>
      <c r="D180" s="7">
        <v>1343</v>
      </c>
      <c r="E180" s="26">
        <v>0.35</v>
      </c>
      <c r="F180" s="41">
        <v>1383</v>
      </c>
      <c r="G180" s="6">
        <f t="shared" si="3"/>
        <v>1958.7924151696609</v>
      </c>
    </row>
    <row r="181" spans="1:7" x14ac:dyDescent="0.15">
      <c r="A181" s="7" t="s">
        <v>173</v>
      </c>
      <c r="B181" s="7">
        <v>23</v>
      </c>
      <c r="C181" s="7">
        <v>31</v>
      </c>
      <c r="D181" s="7">
        <v>1351</v>
      </c>
      <c r="E181" s="26">
        <v>0.68</v>
      </c>
      <c r="F181" s="41">
        <v>1391</v>
      </c>
      <c r="G181" s="6">
        <f t="shared" si="3"/>
        <v>1958.396407185629</v>
      </c>
    </row>
    <row r="182" spans="1:7" x14ac:dyDescent="0.15">
      <c r="A182" s="7" t="s">
        <v>174</v>
      </c>
      <c r="B182" s="7">
        <v>31</v>
      </c>
      <c r="C182" s="7">
        <v>39</v>
      </c>
      <c r="D182" s="7">
        <v>1359</v>
      </c>
      <c r="E182" s="26">
        <v>0.47</v>
      </c>
      <c r="F182" s="41">
        <v>1399</v>
      </c>
      <c r="G182" s="6">
        <f t="shared" si="3"/>
        <v>1958.000399201597</v>
      </c>
    </row>
    <row r="183" spans="1:7" x14ac:dyDescent="0.15">
      <c r="A183" s="7" t="s">
        <v>175</v>
      </c>
      <c r="B183" s="7">
        <v>39</v>
      </c>
      <c r="C183" s="7">
        <v>49</v>
      </c>
      <c r="D183" s="7">
        <v>1368</v>
      </c>
      <c r="E183" s="26">
        <v>0.7</v>
      </c>
      <c r="F183" s="41">
        <v>1408</v>
      </c>
      <c r="G183" s="6">
        <f t="shared" si="3"/>
        <v>1957.554890219561</v>
      </c>
    </row>
    <row r="184" spans="1:7" x14ac:dyDescent="0.15">
      <c r="A184" s="7" t="s">
        <v>176</v>
      </c>
      <c r="B184" s="7">
        <v>49</v>
      </c>
      <c r="C184" s="7">
        <v>55</v>
      </c>
      <c r="D184" s="7">
        <v>1376</v>
      </c>
      <c r="E184" s="26">
        <v>0.47</v>
      </c>
      <c r="F184" s="41">
        <v>1416</v>
      </c>
      <c r="G184" s="6">
        <f t="shared" si="3"/>
        <v>1957.1588822355291</v>
      </c>
    </row>
    <row r="185" spans="1:7" x14ac:dyDescent="0.15">
      <c r="A185" s="7" t="s">
        <v>177</v>
      </c>
      <c r="B185" s="7">
        <v>55</v>
      </c>
      <c r="C185" s="7">
        <v>64</v>
      </c>
      <c r="D185" s="7">
        <v>1383.5</v>
      </c>
      <c r="E185" s="26">
        <v>0.42</v>
      </c>
      <c r="F185" s="41">
        <v>1423.5</v>
      </c>
      <c r="G185" s="6">
        <f t="shared" si="3"/>
        <v>1956.7876247504992</v>
      </c>
    </row>
    <row r="186" spans="1:7" x14ac:dyDescent="0.15">
      <c r="A186" s="7" t="s">
        <v>178</v>
      </c>
      <c r="B186" s="7">
        <v>0</v>
      </c>
      <c r="C186" s="7">
        <v>9</v>
      </c>
      <c r="D186" s="7">
        <v>1392.5</v>
      </c>
      <c r="E186" s="26">
        <v>0.28999999999999998</v>
      </c>
      <c r="F186" s="41">
        <v>1432.5</v>
      </c>
      <c r="G186" s="6">
        <f t="shared" si="3"/>
        <v>1956.3421157684631</v>
      </c>
    </row>
    <row r="187" spans="1:7" x14ac:dyDescent="0.15">
      <c r="A187" s="7" t="s">
        <v>179</v>
      </c>
      <c r="B187" s="7">
        <v>9</v>
      </c>
      <c r="C187" s="7">
        <v>17</v>
      </c>
      <c r="D187" s="7">
        <v>1401</v>
      </c>
      <c r="E187" s="26">
        <v>0.4</v>
      </c>
      <c r="F187" s="41">
        <v>1441</v>
      </c>
      <c r="G187" s="6">
        <f t="shared" si="3"/>
        <v>1955.9213572854292</v>
      </c>
    </row>
    <row r="188" spans="1:7" x14ac:dyDescent="0.15">
      <c r="A188" s="7" t="s">
        <v>180</v>
      </c>
      <c r="B188" s="7">
        <v>17</v>
      </c>
      <c r="C188" s="7">
        <v>25</v>
      </c>
      <c r="D188" s="7">
        <v>1409</v>
      </c>
      <c r="E188" s="26">
        <v>0.37</v>
      </c>
      <c r="F188" s="41">
        <v>1449</v>
      </c>
      <c r="G188" s="6">
        <f t="shared" si="3"/>
        <v>1955.5253493013972</v>
      </c>
    </row>
    <row r="189" spans="1:7" x14ac:dyDescent="0.15">
      <c r="A189" s="7" t="s">
        <v>181</v>
      </c>
      <c r="B189" s="7">
        <v>25</v>
      </c>
      <c r="C189" s="7">
        <v>34</v>
      </c>
      <c r="D189" s="7">
        <v>1417.5</v>
      </c>
      <c r="E189" s="26">
        <v>0.81</v>
      </c>
      <c r="F189" s="41">
        <v>1457.5</v>
      </c>
      <c r="G189" s="6">
        <f t="shared" si="3"/>
        <v>1955.1045908183632</v>
      </c>
    </row>
    <row r="190" spans="1:7" x14ac:dyDescent="0.15">
      <c r="A190" s="7" t="s">
        <v>182</v>
      </c>
      <c r="B190" s="7">
        <v>34</v>
      </c>
      <c r="C190" s="7">
        <v>43</v>
      </c>
      <c r="D190" s="7">
        <v>1426.5</v>
      </c>
      <c r="E190" s="26">
        <v>0.42</v>
      </c>
      <c r="F190" s="41">
        <v>1466.5</v>
      </c>
      <c r="G190" s="6">
        <f t="shared" si="3"/>
        <v>1954.6590818363272</v>
      </c>
    </row>
    <row r="191" spans="1:7" x14ac:dyDescent="0.15">
      <c r="A191" s="7" t="s">
        <v>183</v>
      </c>
      <c r="B191" s="7">
        <v>43</v>
      </c>
      <c r="C191" s="7">
        <v>51</v>
      </c>
      <c r="D191" s="7">
        <v>1435</v>
      </c>
      <c r="E191" s="26">
        <v>0.55000000000000004</v>
      </c>
      <c r="F191" s="41">
        <v>1475</v>
      </c>
      <c r="G191" s="6">
        <f t="shared" si="3"/>
        <v>1954.2383233532933</v>
      </c>
    </row>
    <row r="192" spans="1:7" x14ac:dyDescent="0.15">
      <c r="A192" s="7" t="s">
        <v>184</v>
      </c>
      <c r="B192" s="7">
        <v>51</v>
      </c>
      <c r="C192" s="7">
        <v>59</v>
      </c>
      <c r="D192" s="7">
        <v>1443</v>
      </c>
      <c r="E192" s="26">
        <v>0.43</v>
      </c>
      <c r="F192" s="41">
        <v>1483</v>
      </c>
      <c r="G192" s="6">
        <f t="shared" si="3"/>
        <v>1953.8423153692613</v>
      </c>
    </row>
    <row r="193" spans="1:9" x14ac:dyDescent="0.15">
      <c r="A193" s="7" t="s">
        <v>185</v>
      </c>
      <c r="B193" s="7">
        <v>59</v>
      </c>
      <c r="C193" s="7">
        <v>68</v>
      </c>
      <c r="D193" s="7">
        <v>1451.5</v>
      </c>
      <c r="E193" s="26">
        <v>0.53</v>
      </c>
      <c r="F193" s="41">
        <v>1491.5</v>
      </c>
      <c r="G193" s="6">
        <f t="shared" si="3"/>
        <v>1953.4215568862273</v>
      </c>
    </row>
    <row r="194" spans="1:9" x14ac:dyDescent="0.15">
      <c r="A194" s="7" t="s">
        <v>186</v>
      </c>
      <c r="B194" s="7">
        <v>0</v>
      </c>
      <c r="C194" s="7">
        <v>8</v>
      </c>
      <c r="D194" s="7">
        <v>1460</v>
      </c>
      <c r="E194" s="26">
        <v>0.34</v>
      </c>
      <c r="F194" s="41">
        <v>1500</v>
      </c>
      <c r="G194" s="6">
        <f t="shared" si="3"/>
        <v>1953.0007984031934</v>
      </c>
    </row>
    <row r="195" spans="1:9" x14ac:dyDescent="0.15">
      <c r="A195" s="7" t="s">
        <v>187</v>
      </c>
      <c r="B195" s="7">
        <v>8</v>
      </c>
      <c r="C195" s="7">
        <v>16</v>
      </c>
      <c r="D195" s="7">
        <v>1468</v>
      </c>
      <c r="E195" s="26">
        <v>0.36</v>
      </c>
      <c r="F195" s="41">
        <v>1508</v>
      </c>
      <c r="G195" s="6">
        <f t="shared" si="3"/>
        <v>1952.6047904191614</v>
      </c>
    </row>
    <row r="196" spans="1:9" x14ac:dyDescent="0.15">
      <c r="A196" s="7" t="s">
        <v>188</v>
      </c>
      <c r="B196" s="7">
        <v>16</v>
      </c>
      <c r="C196" s="7">
        <v>24</v>
      </c>
      <c r="D196" s="7">
        <v>1476</v>
      </c>
      <c r="E196" s="26">
        <v>0.67</v>
      </c>
      <c r="F196" s="41">
        <v>1516</v>
      </c>
      <c r="G196" s="6">
        <f t="shared" si="3"/>
        <v>1952.2087824351295</v>
      </c>
    </row>
    <row r="197" spans="1:9" x14ac:dyDescent="0.15">
      <c r="A197" s="7" t="s">
        <v>189</v>
      </c>
      <c r="B197" s="7">
        <v>24</v>
      </c>
      <c r="C197" s="7">
        <v>32</v>
      </c>
      <c r="D197" s="7">
        <v>1484</v>
      </c>
      <c r="E197" s="26">
        <v>0.46</v>
      </c>
      <c r="F197" s="41">
        <v>1524</v>
      </c>
      <c r="G197" s="6">
        <f t="shared" si="3"/>
        <v>1951.8127744510975</v>
      </c>
    </row>
    <row r="198" spans="1:9" x14ac:dyDescent="0.15">
      <c r="A198" s="7" t="s">
        <v>190</v>
      </c>
      <c r="B198" s="7">
        <v>32</v>
      </c>
      <c r="C198" s="7">
        <v>40</v>
      </c>
      <c r="D198" s="7">
        <v>1492</v>
      </c>
      <c r="E198" s="26">
        <v>0.34</v>
      </c>
      <c r="F198" s="41">
        <v>1532</v>
      </c>
      <c r="G198" s="6">
        <f t="shared" si="3"/>
        <v>1951.4167664670656</v>
      </c>
    </row>
    <row r="199" spans="1:9" x14ac:dyDescent="0.15">
      <c r="A199" s="7" t="s">
        <v>191</v>
      </c>
      <c r="B199" s="7">
        <v>40</v>
      </c>
      <c r="C199" s="7">
        <v>48</v>
      </c>
      <c r="D199" s="7">
        <v>1500</v>
      </c>
      <c r="E199" s="26">
        <v>0.38</v>
      </c>
      <c r="F199" s="41">
        <v>1540</v>
      </c>
      <c r="G199" s="6">
        <f t="shared" si="3"/>
        <v>1951.0207584830337</v>
      </c>
      <c r="I199" s="11"/>
    </row>
    <row r="200" spans="1:9" x14ac:dyDescent="0.15">
      <c r="A200" s="7" t="s">
        <v>192</v>
      </c>
      <c r="B200" s="7">
        <v>48</v>
      </c>
      <c r="C200" s="7">
        <v>57</v>
      </c>
      <c r="D200" s="7">
        <v>1508.5</v>
      </c>
      <c r="E200" s="26">
        <v>0.46</v>
      </c>
      <c r="F200" s="41">
        <v>1548.5</v>
      </c>
      <c r="G200" s="18">
        <v>1950.6</v>
      </c>
    </row>
  </sheetData>
  <phoneticPr fontId="2" type="noConversion"/>
  <conditionalFormatting sqref="E10:E200">
    <cfRule type="cellIs" dxfId="1" priority="1" stopIfTrue="1" operator="greaterThan">
      <formula>1.5</formula>
    </cfRule>
  </conditionalFormatting>
  <pageMargins left="0.7" right="0.7" top="0.75" bottom="0.75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6"/>
  <sheetViews>
    <sheetView topLeftCell="B1" workbookViewId="0">
      <selection activeCell="N11" sqref="N11"/>
    </sheetView>
  </sheetViews>
  <sheetFormatPr baseColWidth="10" defaultColWidth="8.83203125" defaultRowHeight="13" x14ac:dyDescent="0.15"/>
  <cols>
    <col min="6" max="6" width="9.1640625" style="7" customWidth="1"/>
    <col min="7" max="7" width="6" customWidth="1"/>
    <col min="8" max="8" width="13.33203125" customWidth="1"/>
  </cols>
  <sheetData>
    <row r="1" spans="1:15" x14ac:dyDescent="0.15">
      <c r="H1" s="19" t="s">
        <v>322</v>
      </c>
    </row>
    <row r="2" spans="1:15" x14ac:dyDescent="0.15">
      <c r="D2" s="7" t="s">
        <v>280</v>
      </c>
      <c r="E2" s="7" t="s">
        <v>357</v>
      </c>
      <c r="H2" t="s">
        <v>316</v>
      </c>
      <c r="N2" s="7">
        <v>0.44</v>
      </c>
      <c r="O2" t="s">
        <v>317</v>
      </c>
    </row>
    <row r="3" spans="1:15" x14ac:dyDescent="0.15">
      <c r="A3" t="s">
        <v>277</v>
      </c>
      <c r="B3" t="s">
        <v>278</v>
      </c>
      <c r="C3" t="s">
        <v>279</v>
      </c>
      <c r="D3" s="7" t="s">
        <v>281</v>
      </c>
      <c r="E3" s="7" t="s">
        <v>358</v>
      </c>
      <c r="F3" s="7" t="s">
        <v>356</v>
      </c>
      <c r="H3" t="s">
        <v>323</v>
      </c>
      <c r="N3" s="7">
        <v>0.16</v>
      </c>
      <c r="O3" t="s">
        <v>313</v>
      </c>
    </row>
    <row r="4" spans="1:15" x14ac:dyDescent="0.15">
      <c r="A4" s="6">
        <v>2008.5</v>
      </c>
      <c r="B4" s="6">
        <v>1.4364791288566243</v>
      </c>
      <c r="C4" s="6">
        <v>1.6866666666666668</v>
      </c>
      <c r="D4" s="7">
        <v>1</v>
      </c>
      <c r="E4" s="7">
        <v>2008.4</v>
      </c>
      <c r="F4" s="6">
        <f t="shared" ref="F4:F35" si="0">0.00000002*D4^3 - 0.00002*D4^2 - 0.0152*D4 + 2008.5</f>
        <v>2008.48478002</v>
      </c>
      <c r="H4" t="s">
        <v>318</v>
      </c>
      <c r="N4" s="7">
        <v>58</v>
      </c>
      <c r="O4" t="s">
        <v>315</v>
      </c>
    </row>
    <row r="5" spans="1:15" x14ac:dyDescent="0.15">
      <c r="A5" s="6">
        <v>2008.3</v>
      </c>
      <c r="B5" s="6">
        <v>0.60070671378091878</v>
      </c>
      <c r="C5" s="6">
        <v>0.43</v>
      </c>
      <c r="D5" s="7">
        <v>7</v>
      </c>
      <c r="E5" s="6">
        <f>E4-(E$4-E$68)/(D$68-D$4)*(D5-D4)</f>
        <v>2008.3083333333334</v>
      </c>
      <c r="F5" s="6">
        <f t="shared" si="0"/>
        <v>2008.3926268600001</v>
      </c>
      <c r="H5" t="s">
        <v>368</v>
      </c>
      <c r="N5" s="7">
        <v>5.05</v>
      </c>
      <c r="O5" t="s">
        <v>285</v>
      </c>
    </row>
    <row r="6" spans="1:15" x14ac:dyDescent="0.15">
      <c r="A6" s="6">
        <v>2008.1</v>
      </c>
      <c r="B6" s="6">
        <v>1.3573943661971832</v>
      </c>
      <c r="C6" s="6">
        <v>1.39</v>
      </c>
      <c r="D6" s="7">
        <v>17</v>
      </c>
      <c r="E6" s="6">
        <f t="shared" ref="E6:E67" si="1">E5-(E$4-E$68)/(D$68-D$4)*(D6-D5)</f>
        <v>2008.1555555555556</v>
      </c>
      <c r="F6" s="6">
        <f t="shared" si="0"/>
        <v>2008.2359182600001</v>
      </c>
      <c r="H6" t="s">
        <v>369</v>
      </c>
      <c r="N6" s="7">
        <v>5.71</v>
      </c>
      <c r="O6" t="s">
        <v>285</v>
      </c>
    </row>
    <row r="7" spans="1:15" x14ac:dyDescent="0.15">
      <c r="A7" s="6">
        <v>2007.8</v>
      </c>
      <c r="B7" s="6">
        <v>0.84805653710247353</v>
      </c>
      <c r="C7" s="6">
        <v>1.07</v>
      </c>
      <c r="D7" s="7">
        <v>30</v>
      </c>
      <c r="E7" s="6">
        <f t="shared" si="1"/>
        <v>2007.9569444444444</v>
      </c>
      <c r="F7" s="6">
        <f t="shared" si="0"/>
        <v>2008.0265400000001</v>
      </c>
      <c r="H7" t="s">
        <v>306</v>
      </c>
      <c r="M7" s="7"/>
      <c r="N7" s="7">
        <v>0.4</v>
      </c>
      <c r="O7" t="s">
        <v>317</v>
      </c>
    </row>
    <row r="8" spans="1:15" x14ac:dyDescent="0.15">
      <c r="A8" s="6">
        <v>2007.5192224</v>
      </c>
      <c r="B8" s="6">
        <v>0.77208480565371018</v>
      </c>
      <c r="C8" s="6">
        <v>0.33</v>
      </c>
      <c r="D8" s="7">
        <v>42</v>
      </c>
      <c r="E8" s="6">
        <f t="shared" si="1"/>
        <v>2007.773611111111</v>
      </c>
      <c r="F8" s="6">
        <f t="shared" si="0"/>
        <v>2007.8278017600001</v>
      </c>
      <c r="H8" t="s">
        <v>307</v>
      </c>
      <c r="M8" s="7"/>
      <c r="N8" s="7">
        <v>0.5</v>
      </c>
      <c r="O8" t="s">
        <v>317</v>
      </c>
    </row>
    <row r="9" spans="1:15" x14ac:dyDescent="0.15">
      <c r="A9" s="6">
        <v>2007.1886746</v>
      </c>
      <c r="B9" s="6">
        <v>1.5424028268551235</v>
      </c>
      <c r="C9" s="6">
        <v>0.27</v>
      </c>
      <c r="D9" s="7">
        <v>52</v>
      </c>
      <c r="E9" s="6">
        <f t="shared" si="1"/>
        <v>2007.6208333333332</v>
      </c>
      <c r="F9" s="6">
        <f t="shared" si="0"/>
        <v>2007.6583321600001</v>
      </c>
      <c r="H9" t="s">
        <v>308</v>
      </c>
      <c r="N9" s="20">
        <f>N7*5.71</f>
        <v>2.2840000000000003</v>
      </c>
      <c r="O9" t="s">
        <v>285</v>
      </c>
    </row>
    <row r="10" spans="1:15" x14ac:dyDescent="0.15">
      <c r="A10" s="6">
        <v>2006.9181183999999</v>
      </c>
      <c r="B10" s="6">
        <v>0.48939929328621912</v>
      </c>
      <c r="C10" s="6">
        <v>0.28999999999999998</v>
      </c>
      <c r="D10" s="7">
        <v>60</v>
      </c>
      <c r="E10" s="6">
        <f t="shared" si="1"/>
        <v>2007.4986111111109</v>
      </c>
      <c r="F10" s="6">
        <f t="shared" si="0"/>
        <v>2007.5203200000001</v>
      </c>
      <c r="H10" t="s">
        <v>309</v>
      </c>
      <c r="N10" s="20">
        <f>N8*(10.34-5.71)</f>
        <v>2.3149999999999999</v>
      </c>
      <c r="O10" t="s">
        <v>285</v>
      </c>
    </row>
    <row r="11" spans="1:15" x14ac:dyDescent="0.15">
      <c r="A11" s="6">
        <v>2006.6625038499999</v>
      </c>
      <c r="B11" s="6">
        <v>1.6077738515901061</v>
      </c>
      <c r="C11" s="6">
        <v>0.23</v>
      </c>
      <c r="D11" s="7">
        <v>69</v>
      </c>
      <c r="E11" s="6">
        <f t="shared" si="1"/>
        <v>2007.3611111111109</v>
      </c>
      <c r="F11" s="6">
        <f t="shared" si="0"/>
        <v>2007.36255018</v>
      </c>
      <c r="H11" t="s">
        <v>359</v>
      </c>
      <c r="N11" s="13">
        <f>N9/(2008.5-1998.3)</f>
        <v>0.22392156862745</v>
      </c>
      <c r="O11" t="s">
        <v>313</v>
      </c>
    </row>
    <row r="12" spans="1:15" x14ac:dyDescent="0.15">
      <c r="A12" s="6">
        <v>2006.3917586499999</v>
      </c>
      <c r="B12" s="6">
        <v>0.37279151943462896</v>
      </c>
      <c r="C12" s="6">
        <v>0.45</v>
      </c>
      <c r="D12" s="7">
        <v>78</v>
      </c>
      <c r="E12" s="6">
        <f t="shared" si="1"/>
        <v>2007.2236111111108</v>
      </c>
      <c r="F12" s="6">
        <f t="shared" si="0"/>
        <v>2007.2022110400001</v>
      </c>
      <c r="H12" t="s">
        <v>310</v>
      </c>
      <c r="N12" s="6">
        <f>1998.3-(N10/N11)</f>
        <v>1987.9615586690018</v>
      </c>
      <c r="O12" t="s">
        <v>314</v>
      </c>
    </row>
    <row r="13" spans="1:15" x14ac:dyDescent="0.15">
      <c r="A13" s="6">
        <v>2006.0908166499999</v>
      </c>
      <c r="B13" s="6">
        <v>0.35865724381625441</v>
      </c>
      <c r="C13" s="6">
        <v>0.2</v>
      </c>
      <c r="D13" s="7">
        <v>89</v>
      </c>
      <c r="E13" s="6">
        <f t="shared" si="1"/>
        <v>2007.0555555555552</v>
      </c>
      <c r="F13" s="6">
        <f t="shared" si="0"/>
        <v>2007.00287938</v>
      </c>
      <c r="H13" t="s">
        <v>311</v>
      </c>
      <c r="N13" t="s">
        <v>305</v>
      </c>
    </row>
    <row r="14" spans="1:15" x14ac:dyDescent="0.15">
      <c r="A14" s="6">
        <v>2005.7746983999998</v>
      </c>
      <c r="B14" s="6">
        <v>0.37455830388692579</v>
      </c>
      <c r="C14" s="6">
        <v>0.19</v>
      </c>
      <c r="D14" s="7">
        <v>99</v>
      </c>
      <c r="E14" s="6">
        <f t="shared" si="1"/>
        <v>2006.9027777777774</v>
      </c>
      <c r="F14" s="6">
        <f t="shared" si="0"/>
        <v>2006.8185859800001</v>
      </c>
      <c r="H14" t="s">
        <v>312</v>
      </c>
      <c r="J14" t="s">
        <v>304</v>
      </c>
    </row>
    <row r="15" spans="1:15" x14ac:dyDescent="0.15">
      <c r="A15" s="6">
        <v>2005.4132583999999</v>
      </c>
      <c r="B15" s="6">
        <v>0.4063604240282685</v>
      </c>
      <c r="C15" s="6">
        <v>0.19</v>
      </c>
      <c r="D15" s="7">
        <v>113</v>
      </c>
      <c r="E15" s="6">
        <f t="shared" si="1"/>
        <v>2006.6888888888884</v>
      </c>
      <c r="F15" s="6">
        <f t="shared" si="0"/>
        <v>2006.5558779400001</v>
      </c>
    </row>
    <row r="16" spans="1:15" x14ac:dyDescent="0.15">
      <c r="A16" s="6">
        <v>2005.0968566499998</v>
      </c>
      <c r="B16" s="6">
        <v>0.39752650176678445</v>
      </c>
      <c r="C16" s="6">
        <v>0.19</v>
      </c>
      <c r="D16" s="7">
        <v>120</v>
      </c>
      <c r="E16" s="6">
        <f t="shared" si="1"/>
        <v>2006.5819444444439</v>
      </c>
      <c r="F16" s="6">
        <f t="shared" si="0"/>
        <v>2006.42256</v>
      </c>
      <c r="H16" t="s">
        <v>319</v>
      </c>
    </row>
    <row r="17" spans="1:8" x14ac:dyDescent="0.15">
      <c r="A17" s="6">
        <v>2004.8707743999998</v>
      </c>
      <c r="B17" s="6"/>
      <c r="C17" s="6">
        <v>0.19</v>
      </c>
      <c r="D17" s="7">
        <v>128</v>
      </c>
      <c r="E17" s="6">
        <f t="shared" si="1"/>
        <v>2006.4597222222217</v>
      </c>
      <c r="F17" s="6">
        <f t="shared" si="0"/>
        <v>2006.2686630400001</v>
      </c>
      <c r="H17" t="s">
        <v>320</v>
      </c>
    </row>
    <row r="18" spans="1:8" x14ac:dyDescent="0.15">
      <c r="A18" s="6">
        <v>2004.6747818499998</v>
      </c>
      <c r="B18" s="6">
        <v>0.41696113074204949</v>
      </c>
      <c r="C18" s="6">
        <v>0.21</v>
      </c>
      <c r="D18" s="7">
        <v>133</v>
      </c>
      <c r="E18" s="6">
        <f t="shared" si="1"/>
        <v>2006.3833333333328</v>
      </c>
      <c r="F18" s="6">
        <f t="shared" si="0"/>
        <v>2006.1716727400001</v>
      </c>
      <c r="H18" s="21" t="s">
        <v>321</v>
      </c>
    </row>
    <row r="19" spans="1:8" x14ac:dyDescent="0.15">
      <c r="A19" s="6">
        <v>2004.5089023999999</v>
      </c>
      <c r="B19" s="6">
        <v>0.32155477031802115</v>
      </c>
      <c r="C19" s="6">
        <v>0.26</v>
      </c>
      <c r="D19" s="7">
        <v>139</v>
      </c>
      <c r="E19" s="6">
        <f t="shared" si="1"/>
        <v>2006.2916666666661</v>
      </c>
      <c r="F19" s="6">
        <f t="shared" si="0"/>
        <v>2006.0544923800001</v>
      </c>
    </row>
    <row r="20" spans="1:8" x14ac:dyDescent="0.15">
      <c r="A20" s="6">
        <v>2004.38824</v>
      </c>
      <c r="B20" s="6">
        <v>0.38869257950530034</v>
      </c>
      <c r="C20" s="6">
        <v>0.24</v>
      </c>
      <c r="D20" s="7">
        <v>141</v>
      </c>
      <c r="E20" s="6">
        <f t="shared" si="1"/>
        <v>2006.2611111111105</v>
      </c>
      <c r="F20" s="6">
        <f t="shared" si="0"/>
        <v>2006.01524442</v>
      </c>
    </row>
    <row r="21" spans="1:8" x14ac:dyDescent="0.15">
      <c r="A21" s="6">
        <v>2004.2675583999999</v>
      </c>
      <c r="B21" s="6">
        <v>0.4257950530035336</v>
      </c>
      <c r="C21" s="6">
        <v>0.2</v>
      </c>
      <c r="D21" s="7">
        <v>147</v>
      </c>
      <c r="E21" s="6">
        <f t="shared" si="1"/>
        <v>2006.1694444444438</v>
      </c>
      <c r="F21" s="6">
        <f t="shared" si="0"/>
        <v>2005.89695046</v>
      </c>
    </row>
    <row r="22" spans="1:8" x14ac:dyDescent="0.15">
      <c r="A22" s="6">
        <v>2004.0110462499999</v>
      </c>
      <c r="B22" s="6">
        <v>0.30212014134275617</v>
      </c>
      <c r="C22" s="6">
        <v>0.28000000000000003</v>
      </c>
      <c r="D22" s="7">
        <v>158</v>
      </c>
      <c r="E22" s="6">
        <f t="shared" si="1"/>
        <v>2006.0013888888882</v>
      </c>
      <c r="F22" s="6">
        <f t="shared" si="0"/>
        <v>2005.6780062400001</v>
      </c>
    </row>
    <row r="23" spans="1:8" x14ac:dyDescent="0.15">
      <c r="A23" s="6">
        <v>2003.6789606499999</v>
      </c>
      <c r="B23" s="6">
        <v>0.43462897526501765</v>
      </c>
      <c r="C23" s="6">
        <v>0.25</v>
      </c>
      <c r="D23" s="7">
        <v>169</v>
      </c>
      <c r="E23" s="6">
        <f t="shared" si="1"/>
        <v>2005.8333333333326</v>
      </c>
      <c r="F23" s="6">
        <f t="shared" si="0"/>
        <v>2005.4565161800001</v>
      </c>
    </row>
    <row r="24" spans="1:8" x14ac:dyDescent="0.15">
      <c r="A24" s="6">
        <v>2003.4524554</v>
      </c>
      <c r="B24" s="6">
        <v>0.44014084507042261</v>
      </c>
      <c r="C24" s="6">
        <v>0.24</v>
      </c>
      <c r="D24" s="7">
        <v>173</v>
      </c>
      <c r="E24" s="6">
        <f t="shared" si="1"/>
        <v>2005.7722222222214</v>
      </c>
      <c r="F24" s="6">
        <f t="shared" si="0"/>
        <v>2005.37537434</v>
      </c>
    </row>
    <row r="25" spans="1:8" x14ac:dyDescent="0.15">
      <c r="A25" s="6">
        <v>2003.3165198499998</v>
      </c>
      <c r="B25" s="6">
        <v>0.56890459363957591</v>
      </c>
      <c r="C25" s="6">
        <v>0.38</v>
      </c>
      <c r="D25" s="7">
        <v>178</v>
      </c>
      <c r="E25" s="6">
        <f t="shared" si="1"/>
        <v>2005.6958333333325</v>
      </c>
      <c r="F25" s="6">
        <f t="shared" si="0"/>
        <v>2005.2735150399999</v>
      </c>
    </row>
    <row r="26" spans="1:8" x14ac:dyDescent="0.15">
      <c r="A26" s="6">
        <v>2003.1503433999999</v>
      </c>
      <c r="B26" s="6">
        <v>0.33392226148409893</v>
      </c>
      <c r="C26" s="6">
        <v>0.28000000000000003</v>
      </c>
      <c r="D26" s="7">
        <v>184</v>
      </c>
      <c r="E26" s="6">
        <f t="shared" si="1"/>
        <v>2005.6041666666658</v>
      </c>
      <c r="F26" s="6">
        <f t="shared" si="0"/>
        <v>2005.1506700800001</v>
      </c>
    </row>
    <row r="27" spans="1:8" x14ac:dyDescent="0.15">
      <c r="A27" s="6">
        <v>2003.04457585</v>
      </c>
      <c r="B27" s="6">
        <v>0.55782312925170063</v>
      </c>
      <c r="C27" s="6">
        <v>0.28999999999999998</v>
      </c>
      <c r="D27" s="7">
        <v>185</v>
      </c>
      <c r="E27" s="6">
        <f t="shared" si="1"/>
        <v>2005.5888888888881</v>
      </c>
      <c r="F27" s="6">
        <f t="shared" si="0"/>
        <v>2005.1301324999999</v>
      </c>
    </row>
    <row r="28" spans="1:8" x14ac:dyDescent="0.15">
      <c r="A28" s="6">
        <v>2002.9387935999998</v>
      </c>
      <c r="B28" s="6">
        <v>0.48469387755102045</v>
      </c>
      <c r="C28" s="6">
        <v>0.34</v>
      </c>
      <c r="D28" s="7">
        <v>191</v>
      </c>
      <c r="E28" s="6">
        <f t="shared" si="1"/>
        <v>2005.4972222222214</v>
      </c>
      <c r="F28" s="6">
        <f t="shared" si="0"/>
        <v>2005.0065374200001</v>
      </c>
    </row>
    <row r="29" spans="1:8" x14ac:dyDescent="0.15">
      <c r="A29" s="6">
        <v>2002.6667146</v>
      </c>
      <c r="B29" s="6">
        <v>0.40646258503401367</v>
      </c>
      <c r="C29" s="6">
        <v>0.28000000000000003</v>
      </c>
      <c r="D29" s="7">
        <v>203</v>
      </c>
      <c r="E29" s="6">
        <f t="shared" si="1"/>
        <v>2005.313888888888</v>
      </c>
      <c r="F29" s="6">
        <f t="shared" si="0"/>
        <v>2004.7575285400001</v>
      </c>
    </row>
    <row r="30" spans="1:8" x14ac:dyDescent="0.15">
      <c r="A30" s="6">
        <v>2002.3945383999999</v>
      </c>
      <c r="B30" s="6">
        <v>0.38945578231292516</v>
      </c>
      <c r="C30" s="6">
        <v>0.39</v>
      </c>
      <c r="D30" s="7">
        <v>209</v>
      </c>
      <c r="E30" s="6">
        <f t="shared" si="1"/>
        <v>2005.2222222222213</v>
      </c>
      <c r="F30" s="6">
        <f t="shared" si="0"/>
        <v>2004.6321665800001</v>
      </c>
    </row>
    <row r="31" spans="1:8" x14ac:dyDescent="0.15">
      <c r="A31" s="6">
        <v>2002.2281606499998</v>
      </c>
      <c r="B31" s="6">
        <v>0.20918367346938777</v>
      </c>
      <c r="C31" s="6">
        <v>0.35</v>
      </c>
      <c r="D31" s="7">
        <v>214</v>
      </c>
      <c r="E31" s="6">
        <f t="shared" si="1"/>
        <v>2005.1458333333323</v>
      </c>
      <c r="F31" s="6">
        <f t="shared" si="0"/>
        <v>2004.52728688</v>
      </c>
    </row>
    <row r="32" spans="1:8" x14ac:dyDescent="0.15">
      <c r="A32" s="6">
        <v>2002.0012233999998</v>
      </c>
      <c r="B32" s="6">
        <v>0.21938775510204084</v>
      </c>
      <c r="C32" s="6">
        <v>0.24</v>
      </c>
      <c r="D32" s="7">
        <v>224</v>
      </c>
      <c r="E32" s="6">
        <f t="shared" si="1"/>
        <v>2004.9930555555545</v>
      </c>
      <c r="F32" s="6">
        <f t="shared" si="0"/>
        <v>2004.3164684799999</v>
      </c>
    </row>
    <row r="33" spans="1:6" x14ac:dyDescent="0.15">
      <c r="A33" s="6">
        <v>2001.7590825999998</v>
      </c>
      <c r="B33" s="6">
        <v>0.16156462585034015</v>
      </c>
      <c r="C33" s="6">
        <v>0.21</v>
      </c>
      <c r="D33" s="7">
        <v>230</v>
      </c>
      <c r="E33" s="6">
        <f t="shared" si="1"/>
        <v>2004.9013888888878</v>
      </c>
      <c r="F33" s="6">
        <f t="shared" si="0"/>
        <v>2004.1893399999999</v>
      </c>
    </row>
    <row r="34" spans="1:6" x14ac:dyDescent="0.15">
      <c r="A34" s="6">
        <v>2001.5168649999998</v>
      </c>
      <c r="B34" s="6">
        <v>0.32993197278911568</v>
      </c>
      <c r="C34" s="6">
        <v>0.4</v>
      </c>
      <c r="D34" s="7">
        <v>240</v>
      </c>
      <c r="E34" s="6">
        <f t="shared" si="1"/>
        <v>2004.74861111111</v>
      </c>
      <c r="F34" s="6">
        <f t="shared" si="0"/>
        <v>2003.97648</v>
      </c>
    </row>
    <row r="35" spans="1:6" x14ac:dyDescent="0.15">
      <c r="A35" s="6">
        <v>2001.1912641624999</v>
      </c>
      <c r="B35" s="6">
        <v>0.34353741496598639</v>
      </c>
      <c r="C35" s="6">
        <v>0.21</v>
      </c>
      <c r="D35" s="7">
        <v>251.5</v>
      </c>
      <c r="E35" s="6">
        <f t="shared" si="1"/>
        <v>2004.5729166666656</v>
      </c>
      <c r="F35" s="6">
        <f t="shared" si="0"/>
        <v>2003.7303138175</v>
      </c>
    </row>
    <row r="36" spans="1:6" x14ac:dyDescent="0.15">
      <c r="A36" s="6">
        <v>2000.9337141624999</v>
      </c>
      <c r="B36" s="6">
        <v>0.2414965986394558</v>
      </c>
      <c r="C36" s="6">
        <v>0.21</v>
      </c>
      <c r="D36" s="7">
        <v>257</v>
      </c>
      <c r="E36" s="6">
        <f t="shared" si="1"/>
        <v>2004.4888888888879</v>
      </c>
      <c r="F36" s="6">
        <f t="shared" ref="F36:F67" si="2">0.00000002*D36^3 - 0.00002*D36^2 - 0.0152*D36 + 2008.5</f>
        <v>2003.6121118599999</v>
      </c>
    </row>
    <row r="37" spans="1:6" x14ac:dyDescent="0.15">
      <c r="A37" s="6">
        <v>2000.7442838499999</v>
      </c>
      <c r="B37" s="6">
        <v>0.38435374149659862</v>
      </c>
      <c r="C37" s="6">
        <v>0.5</v>
      </c>
      <c r="D37" s="7">
        <v>264</v>
      </c>
      <c r="E37" s="6">
        <f t="shared" si="1"/>
        <v>2004.3819444444434</v>
      </c>
      <c r="F37" s="6">
        <f t="shared" si="2"/>
        <v>2003.46127488</v>
      </c>
    </row>
    <row r="38" spans="1:6" x14ac:dyDescent="0.15">
      <c r="A38" s="6">
        <v>2000.5017446499999</v>
      </c>
      <c r="B38" s="6">
        <v>0.34863945578231292</v>
      </c>
      <c r="C38" s="6">
        <v>0.19</v>
      </c>
      <c r="D38" s="7">
        <v>273</v>
      </c>
      <c r="E38" s="6">
        <f t="shared" si="1"/>
        <v>2004.2444444444434</v>
      </c>
      <c r="F38" s="6">
        <f t="shared" si="2"/>
        <v>2003.26674834</v>
      </c>
    </row>
    <row r="39" spans="1:6" x14ac:dyDescent="0.15">
      <c r="A39" s="6">
        <v>2000.16812785</v>
      </c>
      <c r="B39" s="6">
        <v>0.51190476190476197</v>
      </c>
      <c r="C39" s="6">
        <v>0.24</v>
      </c>
      <c r="D39" s="7">
        <v>286</v>
      </c>
      <c r="E39" s="6">
        <f t="shared" si="1"/>
        <v>2004.0458333333322</v>
      </c>
      <c r="F39" s="6">
        <f t="shared" si="2"/>
        <v>2002.9847531200001</v>
      </c>
    </row>
    <row r="40" spans="1:6" x14ac:dyDescent="0.15">
      <c r="A40" s="6">
        <v>1999.8343658499998</v>
      </c>
      <c r="B40" s="6">
        <v>0.5</v>
      </c>
      <c r="C40" s="6">
        <v>0.35</v>
      </c>
      <c r="D40" s="7">
        <v>295</v>
      </c>
      <c r="E40" s="6">
        <f t="shared" si="1"/>
        <v>2003.9083333333322</v>
      </c>
      <c r="F40" s="6">
        <f t="shared" si="2"/>
        <v>2002.7889474999999</v>
      </c>
    </row>
    <row r="41" spans="1:6" x14ac:dyDescent="0.15">
      <c r="A41" s="6">
        <v>1999.62189625</v>
      </c>
      <c r="B41" s="6">
        <v>0.69217687074829937</v>
      </c>
      <c r="C41" s="6">
        <v>0.4</v>
      </c>
      <c r="D41" s="7">
        <v>300</v>
      </c>
      <c r="E41" s="6">
        <f t="shared" si="1"/>
        <v>2003.8319444444433</v>
      </c>
      <c r="F41" s="6">
        <f t="shared" si="2"/>
        <v>2002.68</v>
      </c>
    </row>
    <row r="42" spans="1:6" x14ac:dyDescent="0.15">
      <c r="A42" s="6">
        <v>1999.43973265</v>
      </c>
      <c r="B42" s="6">
        <v>0.36564625850340138</v>
      </c>
      <c r="C42" s="6">
        <v>0.2</v>
      </c>
      <c r="D42" s="7">
        <v>307</v>
      </c>
      <c r="E42" s="6">
        <f t="shared" si="1"/>
        <v>2003.7249999999988</v>
      </c>
      <c r="F42" s="6">
        <f t="shared" si="2"/>
        <v>2002.5273088599999</v>
      </c>
    </row>
    <row r="43" spans="1:6" x14ac:dyDescent="0.15">
      <c r="A43" s="6">
        <v>1999.3030815999998</v>
      </c>
      <c r="B43" s="6">
        <v>0.69897959183673475</v>
      </c>
      <c r="C43" s="6">
        <v>0.54</v>
      </c>
      <c r="D43" s="7">
        <v>309</v>
      </c>
      <c r="E43" s="6">
        <f t="shared" si="1"/>
        <v>2003.6944444444432</v>
      </c>
      <c r="F43" s="6">
        <f t="shared" si="2"/>
        <v>2002.4836525799999</v>
      </c>
    </row>
    <row r="44" spans="1:6" x14ac:dyDescent="0.15">
      <c r="A44" s="6">
        <v>1999.2119673999998</v>
      </c>
      <c r="B44" s="6">
        <v>0.27380952380952384</v>
      </c>
      <c r="C44" s="6">
        <v>0.34</v>
      </c>
      <c r="D44" s="7">
        <v>313</v>
      </c>
      <c r="E44" s="6">
        <f t="shared" si="1"/>
        <v>2003.6333333333321</v>
      </c>
      <c r="F44" s="6">
        <f t="shared" si="2"/>
        <v>2002.39630594</v>
      </c>
    </row>
    <row r="45" spans="1:6" x14ac:dyDescent="0.15">
      <c r="A45" s="6">
        <v>1999.0600863999998</v>
      </c>
      <c r="B45" s="6">
        <v>0.25680272108843538</v>
      </c>
      <c r="C45" s="6">
        <v>0.4</v>
      </c>
      <c r="D45" s="7">
        <v>319</v>
      </c>
      <c r="E45" s="6">
        <f t="shared" si="1"/>
        <v>2003.5416666666654</v>
      </c>
      <c r="F45" s="6">
        <f t="shared" si="2"/>
        <v>2002.26521518</v>
      </c>
    </row>
    <row r="46" spans="1:6" x14ac:dyDescent="0.15">
      <c r="A46" s="6">
        <v>1998.9385599999998</v>
      </c>
      <c r="B46" s="6"/>
      <c r="C46" s="6">
        <v>0.81</v>
      </c>
      <c r="D46" s="7">
        <v>321</v>
      </c>
      <c r="E46" s="6">
        <f t="shared" si="1"/>
        <v>2003.5111111111098</v>
      </c>
      <c r="F46" s="6">
        <f t="shared" si="2"/>
        <v>2002.2215032199999</v>
      </c>
    </row>
    <row r="47" spans="1:6" x14ac:dyDescent="0.15">
      <c r="A47" s="6">
        <v>1998.786625</v>
      </c>
      <c r="B47" s="6"/>
      <c r="C47" s="6">
        <v>0.55000000000000004</v>
      </c>
      <c r="D47" s="7">
        <v>329</v>
      </c>
      <c r="E47" s="6">
        <f t="shared" si="1"/>
        <v>2003.3888888888875</v>
      </c>
      <c r="F47" s="6">
        <f t="shared" si="2"/>
        <v>2002.0466057799999</v>
      </c>
    </row>
    <row r="48" spans="1:6" x14ac:dyDescent="0.15">
      <c r="A48" s="6">
        <v>1998.52826665</v>
      </c>
      <c r="B48" s="6"/>
      <c r="C48" s="6">
        <v>0.54</v>
      </c>
      <c r="D48" s="7">
        <v>338</v>
      </c>
      <c r="E48" s="6">
        <f t="shared" si="1"/>
        <v>2003.2513888888875</v>
      </c>
      <c r="F48" s="6">
        <f t="shared" si="2"/>
        <v>2001.8498094399999</v>
      </c>
    </row>
    <row r="49" spans="1:6" x14ac:dyDescent="0.15">
      <c r="A49" s="6">
        <v>1998.2546162499998</v>
      </c>
      <c r="B49" s="6"/>
      <c r="C49" s="6">
        <v>0.44</v>
      </c>
      <c r="D49" s="7">
        <v>347</v>
      </c>
      <c r="E49" s="6">
        <f t="shared" si="1"/>
        <v>2003.1138888888875</v>
      </c>
      <c r="F49" s="6">
        <f t="shared" si="2"/>
        <v>2001.65305846</v>
      </c>
    </row>
    <row r="50" spans="1:6" x14ac:dyDescent="0.15">
      <c r="A50" s="6">
        <v>1998.0112898499999</v>
      </c>
      <c r="B50" s="6"/>
      <c r="C50" s="6">
        <v>0.4</v>
      </c>
      <c r="D50" s="7">
        <v>354</v>
      </c>
      <c r="E50" s="6">
        <f t="shared" si="1"/>
        <v>2003.006944444443</v>
      </c>
      <c r="F50" s="6">
        <f t="shared" si="2"/>
        <v>2001.50011728</v>
      </c>
    </row>
    <row r="51" spans="1:6" x14ac:dyDescent="0.15">
      <c r="A51" s="6">
        <v>1997.7678866499998</v>
      </c>
      <c r="B51" s="6"/>
      <c r="C51" s="6">
        <v>0.46</v>
      </c>
      <c r="D51" s="7">
        <v>363</v>
      </c>
      <c r="E51" s="6">
        <f t="shared" si="1"/>
        <v>2002.8694444444429</v>
      </c>
      <c r="F51" s="6">
        <f t="shared" si="2"/>
        <v>2001.3036629400001</v>
      </c>
    </row>
    <row r="52" spans="1:6" x14ac:dyDescent="0.15">
      <c r="A52" s="6">
        <v>1997.5700649999999</v>
      </c>
      <c r="B52" s="6"/>
      <c r="C52" s="6">
        <v>0.78</v>
      </c>
      <c r="D52" s="7">
        <v>367</v>
      </c>
      <c r="E52" s="6">
        <f t="shared" si="1"/>
        <v>2002.8083333333318</v>
      </c>
      <c r="F52" s="6">
        <f t="shared" si="2"/>
        <v>2001.21643726</v>
      </c>
    </row>
    <row r="53" spans="1:6" x14ac:dyDescent="0.15">
      <c r="A53" s="6">
        <v>1997.3569696</v>
      </c>
      <c r="B53" s="6"/>
      <c r="C53" s="6">
        <v>0.54</v>
      </c>
      <c r="D53" s="7">
        <v>377</v>
      </c>
      <c r="E53" s="6">
        <f t="shared" si="1"/>
        <v>2002.655555555554</v>
      </c>
      <c r="F53" s="6">
        <f t="shared" si="2"/>
        <v>2000.99867266</v>
      </c>
    </row>
    <row r="54" spans="1:6" x14ac:dyDescent="0.15">
      <c r="A54" s="6">
        <v>1997.0524455999998</v>
      </c>
      <c r="B54" s="6"/>
      <c r="C54" s="6">
        <v>0.68</v>
      </c>
      <c r="D54" s="7">
        <v>387</v>
      </c>
      <c r="E54" s="6">
        <f t="shared" si="1"/>
        <v>2002.5027777777761</v>
      </c>
      <c r="F54" s="6">
        <f t="shared" si="2"/>
        <v>2000.78143206</v>
      </c>
    </row>
    <row r="55" spans="1:6" x14ac:dyDescent="0.15">
      <c r="A55" s="6">
        <v>1996.7478016</v>
      </c>
      <c r="B55" s="6"/>
      <c r="C55" s="6">
        <v>0.73</v>
      </c>
      <c r="D55" s="7">
        <v>397</v>
      </c>
      <c r="E55" s="6">
        <f t="shared" si="1"/>
        <v>2002.3499999999983</v>
      </c>
      <c r="F55" s="6">
        <f t="shared" si="2"/>
        <v>2000.56483546</v>
      </c>
    </row>
    <row r="56" spans="1:6" x14ac:dyDescent="0.15">
      <c r="A56" s="6">
        <v>1996.4430375999998</v>
      </c>
      <c r="B56" s="6"/>
      <c r="C56" s="6">
        <v>0.49</v>
      </c>
      <c r="D56" s="7">
        <v>407</v>
      </c>
      <c r="E56" s="6">
        <f t="shared" si="1"/>
        <v>2002.1972222222205</v>
      </c>
      <c r="F56" s="6">
        <f t="shared" si="2"/>
        <v>2000.3490028599999</v>
      </c>
    </row>
    <row r="57" spans="1:6" x14ac:dyDescent="0.15">
      <c r="A57" s="6">
        <v>1996.1991399999999</v>
      </c>
      <c r="B57" s="6"/>
      <c r="C57" s="6">
        <v>0.62</v>
      </c>
      <c r="D57" s="7">
        <v>413</v>
      </c>
      <c r="E57" s="6">
        <f t="shared" si="1"/>
        <v>2002.1055555555538</v>
      </c>
      <c r="F57" s="6">
        <f t="shared" si="2"/>
        <v>2000.21991994</v>
      </c>
    </row>
    <row r="58" spans="1:6" x14ac:dyDescent="0.15">
      <c r="A58" s="6">
        <v>1996.0161664</v>
      </c>
      <c r="B58" s="6"/>
      <c r="C58" s="6">
        <v>0.38</v>
      </c>
      <c r="D58" s="7">
        <v>419</v>
      </c>
      <c r="E58" s="6">
        <f t="shared" si="1"/>
        <v>2002.0138888888871</v>
      </c>
      <c r="F58" s="6">
        <f t="shared" si="2"/>
        <v>2000.0911811799999</v>
      </c>
    </row>
    <row r="59" spans="1:6" x14ac:dyDescent="0.15">
      <c r="A59" s="6">
        <v>1995.8026425999999</v>
      </c>
      <c r="B59" s="6"/>
      <c r="C59" s="6">
        <v>0.49</v>
      </c>
      <c r="D59" s="7">
        <v>427</v>
      </c>
      <c r="E59" s="6">
        <f t="shared" si="1"/>
        <v>2001.8916666666648</v>
      </c>
      <c r="F59" s="6">
        <f t="shared" si="2"/>
        <v>1999.92010966</v>
      </c>
    </row>
    <row r="60" spans="1:6" x14ac:dyDescent="0.15">
      <c r="A60" s="6">
        <v>1995.5280255999999</v>
      </c>
      <c r="B60" s="6"/>
      <c r="C60" s="6">
        <v>0.66</v>
      </c>
      <c r="D60" s="7">
        <v>437</v>
      </c>
      <c r="E60" s="6">
        <f t="shared" si="1"/>
        <v>2001.738888888887</v>
      </c>
      <c r="F60" s="6">
        <f t="shared" si="2"/>
        <v>1999.70728906</v>
      </c>
    </row>
    <row r="61" spans="1:6" x14ac:dyDescent="0.15">
      <c r="A61" s="6">
        <v>1995.2533113999998</v>
      </c>
      <c r="B61" s="6"/>
      <c r="C61" s="6">
        <v>0.52</v>
      </c>
      <c r="D61" s="7">
        <v>445</v>
      </c>
      <c r="E61" s="6">
        <f t="shared" si="1"/>
        <v>2001.6166666666647</v>
      </c>
      <c r="F61" s="6">
        <f t="shared" si="2"/>
        <v>1999.5379224999999</v>
      </c>
    </row>
    <row r="62" spans="1:6" x14ac:dyDescent="0.15">
      <c r="A62" s="6">
        <v>1995.0090393999999</v>
      </c>
      <c r="B62" s="6"/>
      <c r="C62" s="6">
        <v>0.44</v>
      </c>
      <c r="D62" s="7">
        <v>453</v>
      </c>
      <c r="E62" s="6">
        <f t="shared" si="1"/>
        <v>2001.4944444444425</v>
      </c>
      <c r="F62" s="6">
        <f t="shared" si="2"/>
        <v>1999.3694135400001</v>
      </c>
    </row>
    <row r="63" spans="1:6" x14ac:dyDescent="0.15">
      <c r="A63" s="6">
        <v>1994.77996465</v>
      </c>
      <c r="B63" s="6"/>
      <c r="C63" s="6">
        <v>0.49</v>
      </c>
      <c r="D63" s="7">
        <v>460</v>
      </c>
      <c r="E63" s="6">
        <f t="shared" si="1"/>
        <v>2001.387499999998</v>
      </c>
      <c r="F63" s="6">
        <f t="shared" si="2"/>
        <v>1999.22272</v>
      </c>
    </row>
    <row r="64" spans="1:6" x14ac:dyDescent="0.15">
      <c r="A64" s="6">
        <v>1994.4744266499999</v>
      </c>
      <c r="B64" s="6"/>
      <c r="C64" s="6">
        <v>0.44</v>
      </c>
      <c r="D64" s="7">
        <v>473</v>
      </c>
      <c r="E64" s="6">
        <f t="shared" si="1"/>
        <v>2001.1888888888868</v>
      </c>
      <c r="F64" s="6">
        <f t="shared" si="2"/>
        <v>1998.95229634</v>
      </c>
    </row>
    <row r="65" spans="1:7" x14ac:dyDescent="0.15">
      <c r="A65" s="6">
        <v>1994.1993398499999</v>
      </c>
      <c r="B65" s="6"/>
      <c r="C65" s="6">
        <v>0.67</v>
      </c>
      <c r="D65" s="7">
        <v>478</v>
      </c>
      <c r="E65" s="6">
        <f t="shared" si="1"/>
        <v>2001.1124999999979</v>
      </c>
      <c r="F65" s="6">
        <f t="shared" si="2"/>
        <v>1998.84902704</v>
      </c>
    </row>
    <row r="66" spans="1:7" x14ac:dyDescent="0.15">
      <c r="A66" s="6">
        <v>1994.0311833999999</v>
      </c>
      <c r="B66" s="6">
        <v>0.76132404181184676</v>
      </c>
      <c r="C66" s="6">
        <v>0.47</v>
      </c>
      <c r="D66" s="7">
        <v>484</v>
      </c>
      <c r="E66" s="6">
        <f t="shared" si="1"/>
        <v>2001.0208333333312</v>
      </c>
      <c r="F66" s="6">
        <f t="shared" si="2"/>
        <v>1998.7256780800001</v>
      </c>
    </row>
    <row r="67" spans="1:7" x14ac:dyDescent="0.15">
      <c r="A67" s="6">
        <v>1993.75594</v>
      </c>
      <c r="B67" s="6">
        <v>0.44076655052264807</v>
      </c>
      <c r="C67" s="6">
        <v>0.42</v>
      </c>
      <c r="D67" s="7">
        <v>496</v>
      </c>
      <c r="E67" s="6">
        <f t="shared" si="1"/>
        <v>2000.8374999999978</v>
      </c>
      <c r="F67" s="6">
        <f t="shared" si="2"/>
        <v>1998.48095872</v>
      </c>
    </row>
    <row r="68" spans="1:7" x14ac:dyDescent="0.15">
      <c r="A68" s="6">
        <v>1993.43469985</v>
      </c>
      <c r="B68" s="6">
        <v>0.54703832752613235</v>
      </c>
      <c r="C68" s="6">
        <v>1.32</v>
      </c>
      <c r="D68" s="17">
        <v>505</v>
      </c>
      <c r="E68" s="17">
        <v>2000.7</v>
      </c>
      <c r="F68" s="18">
        <v>2000.7</v>
      </c>
      <c r="G68" s="27" t="s">
        <v>355</v>
      </c>
    </row>
    <row r="69" spans="1:7" x14ac:dyDescent="0.15">
      <c r="A69" s="6">
        <v>1993.1592458499999</v>
      </c>
      <c r="B69" s="6">
        <v>0.46864111498257843</v>
      </c>
      <c r="C69" s="6">
        <v>0.41</v>
      </c>
      <c r="D69" s="7">
        <v>514</v>
      </c>
      <c r="E69" s="6">
        <f>E68-(E$68-E$76)/(D$76-D$68)*(D69-D68)</f>
        <v>2000.3727272727274</v>
      </c>
      <c r="F69" s="6">
        <f t="shared" ref="F69:F75" si="3">-0.00000002*D69^3 + 0.00005*D69^2 - 0.0693*D69 + 2022.7</f>
        <v>1997.57366512</v>
      </c>
    </row>
    <row r="70" spans="1:7" x14ac:dyDescent="0.15">
      <c r="A70" s="6">
        <v>1992.8683833999999</v>
      </c>
      <c r="B70" s="6">
        <v>0.35540069686411152</v>
      </c>
      <c r="C70" s="6">
        <v>0.33</v>
      </c>
      <c r="D70" s="7">
        <v>524</v>
      </c>
      <c r="E70" s="6">
        <f t="shared" ref="E70:E75" si="4">E69-(E$68-E$76)/(D$76-D$68)*(D70-D69)</f>
        <v>2000.0090909090909</v>
      </c>
      <c r="F70" s="6">
        <f t="shared" si="3"/>
        <v>1997.23804352</v>
      </c>
    </row>
    <row r="71" spans="1:7" x14ac:dyDescent="0.15">
      <c r="A71" s="6">
        <v>1992.6310206624999</v>
      </c>
      <c r="B71" s="6">
        <v>0.29965156794425091</v>
      </c>
      <c r="C71" s="6">
        <v>0.46</v>
      </c>
      <c r="D71" s="7">
        <v>529.5</v>
      </c>
      <c r="E71" s="6">
        <f t="shared" si="4"/>
        <v>1999.8090909090909</v>
      </c>
      <c r="F71" s="6">
        <f t="shared" si="3"/>
        <v>1997.0550415525001</v>
      </c>
    </row>
    <row r="72" spans="1:7" x14ac:dyDescent="0.15">
      <c r="A72" s="6">
        <v>1992.4012461625</v>
      </c>
      <c r="B72" s="6"/>
      <c r="C72" s="6">
        <v>0.35</v>
      </c>
      <c r="D72" s="7">
        <v>539</v>
      </c>
      <c r="E72" s="6">
        <f t="shared" si="4"/>
        <v>1999.4636363636364</v>
      </c>
      <c r="F72" s="6">
        <f t="shared" si="3"/>
        <v>1996.7415336200002</v>
      </c>
    </row>
    <row r="73" spans="1:7" x14ac:dyDescent="0.15">
      <c r="A73" s="6">
        <v>1992.1407534625</v>
      </c>
      <c r="B73" s="6">
        <v>0.4006968641114983</v>
      </c>
      <c r="C73" s="6">
        <v>0.61</v>
      </c>
      <c r="D73" s="7">
        <v>546.5</v>
      </c>
      <c r="E73" s="6">
        <f t="shared" si="4"/>
        <v>1999.1909090909091</v>
      </c>
      <c r="F73" s="6">
        <f t="shared" si="3"/>
        <v>1996.4962841075001</v>
      </c>
    </row>
    <row r="74" spans="1:7" x14ac:dyDescent="0.15">
      <c r="A74" s="6">
        <v>1991.9031698499998</v>
      </c>
      <c r="B74" s="6">
        <v>0.48954703832752616</v>
      </c>
      <c r="C74" s="6">
        <v>0.73</v>
      </c>
      <c r="D74" s="7">
        <v>554.5</v>
      </c>
      <c r="E74" s="6">
        <f t="shared" si="4"/>
        <v>1998.9</v>
      </c>
      <c r="F74" s="6">
        <f t="shared" si="3"/>
        <v>1996.2368174275</v>
      </c>
    </row>
    <row r="75" spans="1:7" x14ac:dyDescent="0.15">
      <c r="A75" s="6">
        <v>1991.6195079624999</v>
      </c>
      <c r="B75" s="6">
        <v>0.42334494773519166</v>
      </c>
      <c r="C75" s="6">
        <v>0.35</v>
      </c>
      <c r="D75" s="7">
        <v>565</v>
      </c>
      <c r="E75" s="6">
        <f t="shared" si="4"/>
        <v>1998.5181818181818</v>
      </c>
      <c r="F75" s="6">
        <f t="shared" si="3"/>
        <v>1995.8995075</v>
      </c>
    </row>
    <row r="76" spans="1:7" x14ac:dyDescent="0.15">
      <c r="A76" s="6">
        <v>1991.3664256</v>
      </c>
      <c r="B76" s="6">
        <v>0.5226480836236933</v>
      </c>
      <c r="C76" s="18">
        <v>0.96</v>
      </c>
      <c r="D76" s="17">
        <v>571</v>
      </c>
      <c r="E76" s="17">
        <v>1998.3</v>
      </c>
      <c r="F76" s="18">
        <v>1998.3</v>
      </c>
      <c r="G76" s="27" t="s">
        <v>355</v>
      </c>
    </row>
    <row r="77" spans="1:7" x14ac:dyDescent="0.15">
      <c r="A77" s="6">
        <v>1991.151625</v>
      </c>
      <c r="B77" s="6">
        <v>0.51567944250871078</v>
      </c>
      <c r="C77" s="6">
        <v>0.4</v>
      </c>
      <c r="D77" s="7">
        <v>579</v>
      </c>
      <c r="E77" s="6">
        <f>E76-(E$76-E$146)/(D$146-D$76)*(D77-D76)</f>
        <v>1998.0980582524271</v>
      </c>
      <c r="F77" s="6">
        <f t="shared" ref="F77:F108" si="5">-0.00000002*D77^3 + 0.00005*D77^2 - 0.0693*D77 + 2022.7</f>
        <v>1995.45525922</v>
      </c>
    </row>
    <row r="78" spans="1:7" x14ac:dyDescent="0.15">
      <c r="A78" s="6">
        <v>1990.9367655999999</v>
      </c>
      <c r="B78" s="6"/>
      <c r="C78" s="6">
        <v>0.48</v>
      </c>
      <c r="D78" s="7">
        <v>585</v>
      </c>
      <c r="E78" s="6">
        <f t="shared" ref="E78:E141" si="6">E77-(E$76-E$146)/(D$146-D$76)*(D78-D77)</f>
        <v>1997.9466019417475</v>
      </c>
      <c r="F78" s="6">
        <f t="shared" si="5"/>
        <v>1995.2667175000001</v>
      </c>
    </row>
    <row r="79" spans="1:7" x14ac:dyDescent="0.15">
      <c r="A79" s="6">
        <v>1990.73720065</v>
      </c>
      <c r="B79" s="6">
        <v>1.2961672473867596</v>
      </c>
      <c r="C79" s="6">
        <v>0.53</v>
      </c>
      <c r="D79" s="7">
        <v>592</v>
      </c>
      <c r="E79" s="6">
        <f t="shared" si="6"/>
        <v>1997.7699029126213</v>
      </c>
      <c r="F79" s="6">
        <f t="shared" si="5"/>
        <v>1995.0481062400002</v>
      </c>
    </row>
    <row r="80" spans="1:7" x14ac:dyDescent="0.15">
      <c r="A80" s="6">
        <v>1990.49151265</v>
      </c>
      <c r="B80" s="6">
        <v>0.29965156794425091</v>
      </c>
      <c r="C80" s="6">
        <v>0.35</v>
      </c>
      <c r="D80" s="7">
        <v>601</v>
      </c>
      <c r="E80" s="6">
        <f t="shared" si="6"/>
        <v>1997.5427184466018</v>
      </c>
      <c r="F80" s="6">
        <f t="shared" si="5"/>
        <v>1994.7691139799999</v>
      </c>
    </row>
    <row r="81" spans="1:6" x14ac:dyDescent="0.15">
      <c r="A81" s="6">
        <v>1990.2303849999998</v>
      </c>
      <c r="B81" s="6">
        <v>0.46689895470383275</v>
      </c>
      <c r="C81" s="6">
        <v>0.44</v>
      </c>
      <c r="D81" s="7">
        <v>609</v>
      </c>
      <c r="E81" s="6">
        <f t="shared" si="6"/>
        <v>1997.340776699029</v>
      </c>
      <c r="F81" s="6">
        <f t="shared" si="5"/>
        <v>1994.5230194200001</v>
      </c>
    </row>
    <row r="82" spans="1:6" x14ac:dyDescent="0.15">
      <c r="A82" s="6">
        <v>1990.0844229625</v>
      </c>
      <c r="B82" s="6"/>
      <c r="C82" s="6">
        <v>0.37</v>
      </c>
      <c r="D82" s="7">
        <v>610.5</v>
      </c>
      <c r="E82" s="6">
        <f t="shared" si="6"/>
        <v>1997.3029126213592</v>
      </c>
      <c r="F82" s="6">
        <f t="shared" si="5"/>
        <v>1994.4770703475001</v>
      </c>
    </row>
    <row r="83" spans="1:6" x14ac:dyDescent="0.15">
      <c r="A83" s="6">
        <v>1989.9384338499999</v>
      </c>
      <c r="B83" s="6"/>
      <c r="C83" s="6">
        <v>0.28999999999999998</v>
      </c>
      <c r="D83" s="7">
        <v>618.5</v>
      </c>
      <c r="E83" s="6">
        <f t="shared" si="6"/>
        <v>1997.1009708737863</v>
      </c>
      <c r="F83" s="6">
        <f t="shared" si="5"/>
        <v>1994.2330148675001</v>
      </c>
    </row>
    <row r="84" spans="1:6" x14ac:dyDescent="0.15">
      <c r="A84" s="6">
        <v>1989.60024985</v>
      </c>
      <c r="B84" s="6"/>
      <c r="C84" s="6">
        <v>0.21</v>
      </c>
      <c r="D84" s="7">
        <v>632.5</v>
      </c>
      <c r="E84" s="6">
        <f t="shared" si="6"/>
        <v>1996.7475728155339</v>
      </c>
      <c r="F84" s="6">
        <f t="shared" si="5"/>
        <v>1993.8098509375</v>
      </c>
    </row>
    <row r="85" spans="1:6" x14ac:dyDescent="0.15">
      <c r="A85" s="6">
        <v>1989.2311562499999</v>
      </c>
      <c r="B85" s="6"/>
      <c r="C85" s="6">
        <v>0.36</v>
      </c>
      <c r="D85" s="7">
        <v>642.5</v>
      </c>
      <c r="E85" s="6">
        <f t="shared" si="6"/>
        <v>1996.4951456310678</v>
      </c>
      <c r="F85" s="6">
        <f t="shared" si="5"/>
        <v>1993.5105021875002</v>
      </c>
    </row>
    <row r="86" spans="1:6" x14ac:dyDescent="0.15">
      <c r="A86" s="6">
        <v>1988.9388345999998</v>
      </c>
      <c r="B86" s="6"/>
      <c r="C86" s="6">
        <v>0.23</v>
      </c>
      <c r="D86" s="7">
        <v>651.5</v>
      </c>
      <c r="E86" s="6">
        <f t="shared" si="6"/>
        <v>1996.2679611650483</v>
      </c>
      <c r="F86" s="6">
        <f t="shared" si="5"/>
        <v>1993.2430496825</v>
      </c>
    </row>
    <row r="87" spans="1:6" x14ac:dyDescent="0.15">
      <c r="A87" s="6">
        <v>1988.6156162499999</v>
      </c>
      <c r="B87" s="6"/>
      <c r="C87" s="6">
        <v>0.23</v>
      </c>
      <c r="D87" s="7">
        <v>663.5</v>
      </c>
      <c r="E87" s="6">
        <f t="shared" si="6"/>
        <v>1995.9650485436891</v>
      </c>
      <c r="F87" s="6">
        <f t="shared" si="5"/>
        <v>1992.8891805425001</v>
      </c>
    </row>
    <row r="88" spans="1:6" x14ac:dyDescent="0.15">
      <c r="A88" s="6">
        <v>1988.30766625</v>
      </c>
      <c r="B88" s="6"/>
      <c r="C88" s="6">
        <v>0.25</v>
      </c>
      <c r="D88" s="7">
        <v>671.5</v>
      </c>
      <c r="E88" s="6">
        <f t="shared" si="6"/>
        <v>1995.7631067961163</v>
      </c>
      <c r="F88" s="6">
        <f t="shared" si="5"/>
        <v>1992.6549109825</v>
      </c>
    </row>
    <row r="89" spans="1:6" x14ac:dyDescent="0.15">
      <c r="A89" s="6">
        <v>1988.1151365624999</v>
      </c>
      <c r="B89" s="6"/>
      <c r="C89" s="6">
        <v>0.24</v>
      </c>
      <c r="D89" s="7">
        <v>676</v>
      </c>
      <c r="E89" s="6">
        <f t="shared" si="6"/>
        <v>1995.6495145631065</v>
      </c>
      <c r="F89" s="6">
        <f t="shared" si="5"/>
        <v>1992.5236844800002</v>
      </c>
    </row>
    <row r="90" spans="1:6" x14ac:dyDescent="0.15">
      <c r="A90" s="6">
        <v>1987.87633465</v>
      </c>
      <c r="B90" s="6"/>
      <c r="C90" s="6">
        <v>0.24</v>
      </c>
      <c r="D90" s="7">
        <v>687</v>
      </c>
      <c r="E90" s="6">
        <f t="shared" si="6"/>
        <v>1995.371844660194</v>
      </c>
      <c r="F90" s="6">
        <f t="shared" si="5"/>
        <v>1992.20449594</v>
      </c>
    </row>
    <row r="91" spans="1:6" x14ac:dyDescent="0.15">
      <c r="A91" s="6">
        <v>1987.5912186624998</v>
      </c>
      <c r="B91" s="6"/>
      <c r="C91" s="6">
        <v>0.2</v>
      </c>
      <c r="D91" s="7">
        <v>694.5</v>
      </c>
      <c r="E91" s="6">
        <f t="shared" si="6"/>
        <v>1995.1825242718446</v>
      </c>
      <c r="F91" s="6">
        <f t="shared" si="5"/>
        <v>1991.9880953275001</v>
      </c>
    </row>
    <row r="92" spans="1:6" x14ac:dyDescent="0.15">
      <c r="A92" s="6">
        <v>1987.3368393999999</v>
      </c>
      <c r="B92" s="6"/>
      <c r="C92" s="6">
        <v>0.19</v>
      </c>
      <c r="D92" s="7">
        <v>703.5</v>
      </c>
      <c r="E92" s="6">
        <f t="shared" si="6"/>
        <v>1994.9553398058251</v>
      </c>
      <c r="F92" s="6">
        <f t="shared" si="5"/>
        <v>1991.7296471425</v>
      </c>
    </row>
    <row r="93" spans="1:6" x14ac:dyDescent="0.15">
      <c r="A93" s="6">
        <v>1987.0438166499998</v>
      </c>
      <c r="B93" s="6"/>
      <c r="C93" s="6">
        <v>0.27</v>
      </c>
      <c r="D93" s="7">
        <v>713.5</v>
      </c>
      <c r="E93" s="6">
        <f t="shared" si="6"/>
        <v>1994.702912621359</v>
      </c>
      <c r="F93" s="6">
        <f t="shared" si="5"/>
        <v>1991.4439587925001</v>
      </c>
    </row>
    <row r="94" spans="1:6" x14ac:dyDescent="0.15">
      <c r="A94" s="6">
        <v>1986.8201211624998</v>
      </c>
      <c r="B94" s="6"/>
      <c r="C94" s="6">
        <v>0.25</v>
      </c>
      <c r="D94" s="7">
        <v>718</v>
      </c>
      <c r="E94" s="6">
        <f t="shared" si="6"/>
        <v>1994.5893203883493</v>
      </c>
      <c r="F94" s="6">
        <f t="shared" si="5"/>
        <v>1991.3158753600001</v>
      </c>
    </row>
    <row r="95" spans="1:6" x14ac:dyDescent="0.15">
      <c r="A95" s="6">
        <v>1986.5886456624999</v>
      </c>
      <c r="B95" s="6"/>
      <c r="C95" s="6">
        <v>0.4</v>
      </c>
      <c r="D95" s="7">
        <v>728.5</v>
      </c>
      <c r="E95" s="6">
        <f t="shared" si="6"/>
        <v>1994.32427184466</v>
      </c>
      <c r="F95" s="6">
        <f t="shared" si="5"/>
        <v>1991.0180850175</v>
      </c>
    </row>
    <row r="96" spans="1:6" x14ac:dyDescent="0.15">
      <c r="A96" s="6">
        <v>1986.2876265999998</v>
      </c>
      <c r="B96" s="6"/>
      <c r="C96" s="6">
        <v>0.28000000000000003</v>
      </c>
      <c r="D96" s="7">
        <v>737.5</v>
      </c>
      <c r="E96" s="6">
        <f t="shared" si="6"/>
        <v>1994.0970873786405</v>
      </c>
      <c r="F96" s="6">
        <f t="shared" si="5"/>
        <v>1990.7639453125</v>
      </c>
    </row>
    <row r="97" spans="1:6" x14ac:dyDescent="0.15">
      <c r="A97" s="6">
        <v>1985.9942162499999</v>
      </c>
      <c r="B97" s="6"/>
      <c r="C97" s="6">
        <v>0.49</v>
      </c>
      <c r="D97" s="7">
        <v>747.5</v>
      </c>
      <c r="E97" s="6">
        <f t="shared" si="6"/>
        <v>1993.8446601941744</v>
      </c>
      <c r="F97" s="6">
        <f t="shared" si="5"/>
        <v>1990.4826565625001</v>
      </c>
    </row>
    <row r="98" spans="1:6" x14ac:dyDescent="0.15">
      <c r="A98" s="6">
        <v>1985.7006976</v>
      </c>
      <c r="B98" s="6"/>
      <c r="C98" s="6">
        <v>0.52</v>
      </c>
      <c r="D98" s="7">
        <v>756.5</v>
      </c>
      <c r="E98" s="6">
        <f t="shared" si="6"/>
        <v>1993.6174757281549</v>
      </c>
      <c r="F98" s="6">
        <f t="shared" si="5"/>
        <v>1990.2303807575001</v>
      </c>
    </row>
    <row r="99" spans="1:6" x14ac:dyDescent="0.15">
      <c r="A99" s="6">
        <v>1985.49980665</v>
      </c>
      <c r="B99" s="6">
        <v>0.56794425087108014</v>
      </c>
      <c r="C99" s="6">
        <v>0.32</v>
      </c>
      <c r="D99" s="7">
        <v>760.5</v>
      </c>
      <c r="E99" s="6">
        <f t="shared" si="6"/>
        <v>1993.5165048543686</v>
      </c>
      <c r="F99" s="6">
        <f t="shared" si="5"/>
        <v>1990.1185030975</v>
      </c>
    </row>
    <row r="100" spans="1:6" x14ac:dyDescent="0.15">
      <c r="A100" s="6">
        <v>1985.3143238499999</v>
      </c>
      <c r="B100" s="6">
        <v>0.24390243902439024</v>
      </c>
      <c r="C100" s="6">
        <v>0.24</v>
      </c>
      <c r="D100" s="7">
        <v>768.5</v>
      </c>
      <c r="E100" s="6">
        <f t="shared" si="6"/>
        <v>1993.3145631067957</v>
      </c>
      <c r="F100" s="6">
        <f t="shared" si="5"/>
        <v>1989.8951596175</v>
      </c>
    </row>
    <row r="101" spans="1:6" x14ac:dyDescent="0.15">
      <c r="A101" s="6">
        <v>1985.0205543999998</v>
      </c>
      <c r="B101" s="6"/>
      <c r="C101" s="6">
        <v>0.23</v>
      </c>
      <c r="D101" s="7">
        <v>779.5</v>
      </c>
      <c r="E101" s="6">
        <f t="shared" si="6"/>
        <v>1993.0368932038832</v>
      </c>
      <c r="F101" s="6">
        <f t="shared" si="5"/>
        <v>1989.5888628025</v>
      </c>
    </row>
    <row r="102" spans="1:6" x14ac:dyDescent="0.15">
      <c r="A102" s="6">
        <v>1984.7266766499999</v>
      </c>
      <c r="B102" s="6"/>
      <c r="C102" s="6">
        <v>0.22</v>
      </c>
      <c r="D102" s="7">
        <v>787.5</v>
      </c>
      <c r="E102" s="6">
        <f t="shared" si="6"/>
        <v>1992.8349514563104</v>
      </c>
      <c r="F102" s="6">
        <f t="shared" si="5"/>
        <v>1989.3666015625001</v>
      </c>
    </row>
    <row r="103" spans="1:6" x14ac:dyDescent="0.15">
      <c r="A103" s="6">
        <v>1984.4791166499999</v>
      </c>
      <c r="B103" s="6"/>
      <c r="C103" s="6">
        <v>0.19</v>
      </c>
      <c r="D103" s="7">
        <v>795.5</v>
      </c>
      <c r="E103" s="6">
        <f t="shared" si="6"/>
        <v>1992.6330097087375</v>
      </c>
      <c r="F103" s="6">
        <f t="shared" si="5"/>
        <v>1989.1446923225001</v>
      </c>
    </row>
    <row r="104" spans="1:6" x14ac:dyDescent="0.15">
      <c r="A104" s="6">
        <v>1984.2314798499999</v>
      </c>
      <c r="B104" s="6"/>
      <c r="C104" s="6">
        <v>0.22</v>
      </c>
      <c r="D104" s="7">
        <v>803.5</v>
      </c>
      <c r="E104" s="6">
        <f t="shared" si="6"/>
        <v>1992.4310679611647</v>
      </c>
      <c r="F104" s="6">
        <f t="shared" si="5"/>
        <v>1988.9230736425</v>
      </c>
    </row>
    <row r="105" spans="1:6" x14ac:dyDescent="0.15">
      <c r="A105" s="6">
        <v>1983.9837662499999</v>
      </c>
      <c r="B105" s="6"/>
      <c r="C105" s="6">
        <v>0.2</v>
      </c>
      <c r="D105" s="7">
        <v>811.5</v>
      </c>
      <c r="E105" s="6">
        <f t="shared" si="6"/>
        <v>1992.2291262135918</v>
      </c>
      <c r="F105" s="6">
        <f t="shared" si="5"/>
        <v>1988.7016840825002</v>
      </c>
    </row>
    <row r="106" spans="1:6" x14ac:dyDescent="0.15">
      <c r="A106" s="6">
        <v>1983.7359758499999</v>
      </c>
      <c r="B106" s="6">
        <v>0.27526132404181186</v>
      </c>
      <c r="C106" s="6">
        <v>0.36</v>
      </c>
      <c r="D106" s="7">
        <v>819.5</v>
      </c>
      <c r="E106" s="6">
        <f t="shared" si="6"/>
        <v>1992.027184466019</v>
      </c>
      <c r="F106" s="6">
        <f t="shared" si="5"/>
        <v>1988.4804622025001</v>
      </c>
    </row>
    <row r="107" spans="1:6" x14ac:dyDescent="0.15">
      <c r="A107" s="6">
        <v>1983.5423361624999</v>
      </c>
      <c r="B107" s="6">
        <v>0.53633217993079585</v>
      </c>
      <c r="C107" s="6">
        <v>0.32</v>
      </c>
      <c r="D107" s="7">
        <v>824</v>
      </c>
      <c r="E107" s="6">
        <f t="shared" si="6"/>
        <v>1991.9135922330092</v>
      </c>
      <c r="F107" s="6">
        <f t="shared" si="5"/>
        <v>1988.3560755200001</v>
      </c>
    </row>
    <row r="108" spans="1:6" x14ac:dyDescent="0.15">
      <c r="A108" s="6">
        <v>1983.3796425999999</v>
      </c>
      <c r="B108" s="6">
        <v>0.29411764705882354</v>
      </c>
      <c r="C108" s="6">
        <v>0.33</v>
      </c>
      <c r="D108" s="7">
        <v>830</v>
      </c>
      <c r="E108" s="6">
        <f t="shared" si="6"/>
        <v>1991.7621359223297</v>
      </c>
      <c r="F108" s="6">
        <f t="shared" si="5"/>
        <v>1988.1902600000001</v>
      </c>
    </row>
    <row r="109" spans="1:6" x14ac:dyDescent="0.15">
      <c r="A109" s="6">
        <v>1983.1859166624999</v>
      </c>
      <c r="B109" s="6">
        <v>0.41003460207612463</v>
      </c>
      <c r="C109" s="6">
        <v>0.47</v>
      </c>
      <c r="D109" s="7">
        <v>836.5</v>
      </c>
      <c r="E109" s="6">
        <f t="shared" si="6"/>
        <v>1991.5980582524267</v>
      </c>
      <c r="F109" s="6">
        <f t="shared" ref="F109:F133" si="7">-0.00000002*D109^3 + 0.00005*D109^2 - 0.0693*D109 + 2022.7</f>
        <v>1988.0106419575</v>
      </c>
    </row>
    <row r="110" spans="1:6" x14ac:dyDescent="0.15">
      <c r="A110" s="6">
        <v>1983.0076474</v>
      </c>
      <c r="B110" s="6">
        <v>0.29757785467128028</v>
      </c>
      <c r="C110" s="6">
        <v>0.28999999999999998</v>
      </c>
      <c r="D110" s="7">
        <v>841.5</v>
      </c>
      <c r="E110" s="6">
        <f t="shared" si="6"/>
        <v>1991.4718446601937</v>
      </c>
      <c r="F110" s="6">
        <f t="shared" si="7"/>
        <v>1987.8724650325</v>
      </c>
    </row>
    <row r="111" spans="1:6" x14ac:dyDescent="0.15">
      <c r="A111" s="6">
        <v>1982.8293384624999</v>
      </c>
      <c r="B111" s="6">
        <v>0.28027681660899656</v>
      </c>
      <c r="C111" s="6">
        <v>0.2</v>
      </c>
      <c r="D111" s="7">
        <v>848</v>
      </c>
      <c r="E111" s="6">
        <f t="shared" si="6"/>
        <v>1991.3077669902907</v>
      </c>
      <c r="F111" s="6">
        <f t="shared" si="7"/>
        <v>1987.6927961599999</v>
      </c>
    </row>
    <row r="112" spans="1:6" x14ac:dyDescent="0.15">
      <c r="A112" s="6">
        <v>1982.6277240625</v>
      </c>
      <c r="B112" s="6">
        <v>0.25432525951557095</v>
      </c>
      <c r="C112" s="6">
        <v>0.31</v>
      </c>
      <c r="D112" s="7">
        <v>854.5</v>
      </c>
      <c r="E112" s="6">
        <f t="shared" si="6"/>
        <v>1991.1436893203877</v>
      </c>
      <c r="F112" s="6">
        <f t="shared" si="7"/>
        <v>1987.5130529275</v>
      </c>
    </row>
    <row r="113" spans="1:6" x14ac:dyDescent="0.15">
      <c r="A113" s="6">
        <v>1982.4493305999999</v>
      </c>
      <c r="B113" s="6">
        <v>0.24740484429065743</v>
      </c>
      <c r="C113" s="6">
        <v>0.26</v>
      </c>
      <c r="D113" s="7">
        <v>859.5</v>
      </c>
      <c r="E113" s="6">
        <f t="shared" si="6"/>
        <v>1991.0174757281547</v>
      </c>
      <c r="F113" s="6">
        <f t="shared" si="7"/>
        <v>1987.3747176025001</v>
      </c>
    </row>
    <row r="114" spans="1:6" x14ac:dyDescent="0.15">
      <c r="A114" s="6">
        <v>1982.2941735999998</v>
      </c>
      <c r="B114" s="6">
        <v>0.58274647887323949</v>
      </c>
      <c r="C114" s="6">
        <v>0.21</v>
      </c>
      <c r="D114" s="7">
        <v>864.5</v>
      </c>
      <c r="E114" s="6">
        <f t="shared" si="6"/>
        <v>1990.8912621359218</v>
      </c>
      <c r="F114" s="6">
        <f t="shared" si="7"/>
        <v>1987.2363037775001</v>
      </c>
    </row>
    <row r="115" spans="1:6" x14ac:dyDescent="0.15">
      <c r="A115" s="6">
        <v>1982.1545066499998</v>
      </c>
      <c r="B115" s="6">
        <v>0.30103806228373703</v>
      </c>
      <c r="C115" s="6">
        <v>0.42</v>
      </c>
      <c r="D115" s="7">
        <v>868.5</v>
      </c>
      <c r="E115" s="6">
        <f t="shared" si="6"/>
        <v>1990.7902912621355</v>
      </c>
      <c r="F115" s="6">
        <f t="shared" si="7"/>
        <v>1987.1255061175</v>
      </c>
    </row>
    <row r="116" spans="1:6" x14ac:dyDescent="0.15">
      <c r="A116" s="6">
        <v>1982.0380989624998</v>
      </c>
      <c r="B116" s="6">
        <v>0.69366197183098599</v>
      </c>
      <c r="C116" s="6">
        <v>0.23</v>
      </c>
      <c r="D116" s="7">
        <v>872</v>
      </c>
      <c r="E116" s="6">
        <f t="shared" si="6"/>
        <v>1990.7019417475724</v>
      </c>
      <c r="F116" s="6">
        <f t="shared" si="7"/>
        <v>1987.02850304</v>
      </c>
    </row>
    <row r="117" spans="1:6" x14ac:dyDescent="0.15">
      <c r="A117" s="6">
        <v>1981.8828624624998</v>
      </c>
      <c r="B117" s="6">
        <v>0.63908450704225361</v>
      </c>
      <c r="C117" s="6">
        <v>0.27</v>
      </c>
      <c r="D117" s="7">
        <v>878.5</v>
      </c>
      <c r="E117" s="6">
        <f t="shared" si="6"/>
        <v>1990.5378640776694</v>
      </c>
      <c r="F117" s="6">
        <f t="shared" si="7"/>
        <v>1986.8481997675001</v>
      </c>
    </row>
    <row r="118" spans="1:6" x14ac:dyDescent="0.15">
      <c r="A118" s="6">
        <v>1981.6887746499999</v>
      </c>
      <c r="B118" s="6">
        <v>0.73063380281690138</v>
      </c>
      <c r="C118" s="6">
        <v>0.21</v>
      </c>
      <c r="D118" s="7">
        <v>884.5</v>
      </c>
      <c r="E118" s="6">
        <f t="shared" si="6"/>
        <v>1990.3864077669898</v>
      </c>
      <c r="F118" s="6">
        <f t="shared" si="7"/>
        <v>1986.6815634775</v>
      </c>
    </row>
    <row r="119" spans="1:6" x14ac:dyDescent="0.15">
      <c r="A119" s="6">
        <v>1981.5024062499999</v>
      </c>
      <c r="B119" s="6">
        <v>0.22491349480968861</v>
      </c>
      <c r="C119" s="6">
        <v>0.32</v>
      </c>
      <c r="D119" s="7">
        <v>890.5</v>
      </c>
      <c r="E119" s="6">
        <f t="shared" si="6"/>
        <v>1990.2349514563102</v>
      </c>
      <c r="F119" s="6">
        <f t="shared" si="7"/>
        <v>1986.5147061475</v>
      </c>
    </row>
    <row r="120" spans="1:6" x14ac:dyDescent="0.15">
      <c r="A120" s="6">
        <v>1981.3315306</v>
      </c>
      <c r="B120" s="6">
        <v>0.39895470383275267</v>
      </c>
      <c r="C120" s="6">
        <v>0.27</v>
      </c>
      <c r="D120" s="7">
        <v>895.5</v>
      </c>
      <c r="E120" s="6">
        <f t="shared" si="6"/>
        <v>1990.1087378640773</v>
      </c>
      <c r="F120" s="6">
        <f t="shared" si="7"/>
        <v>1986.3754708225001</v>
      </c>
    </row>
    <row r="121" spans="1:6" x14ac:dyDescent="0.15">
      <c r="A121" s="6">
        <v>1981.1606186499998</v>
      </c>
      <c r="B121" s="6">
        <v>0.39100346020761251</v>
      </c>
      <c r="C121" s="6">
        <v>0.42</v>
      </c>
      <c r="D121" s="7">
        <v>901.5</v>
      </c>
      <c r="E121" s="6">
        <f t="shared" si="6"/>
        <v>1989.9572815533977</v>
      </c>
      <c r="F121" s="6">
        <f t="shared" si="7"/>
        <v>1986.2081409325001</v>
      </c>
    </row>
    <row r="122" spans="1:6" x14ac:dyDescent="0.15">
      <c r="A122" s="6">
        <v>1980.9741278499998</v>
      </c>
      <c r="B122" s="6">
        <v>0.27681660899653981</v>
      </c>
      <c r="C122" s="6">
        <v>0.39</v>
      </c>
      <c r="D122" s="7">
        <v>907.5</v>
      </c>
      <c r="E122" s="6">
        <f t="shared" si="6"/>
        <v>1989.8058252427181</v>
      </c>
      <c r="F122" s="6">
        <f t="shared" si="7"/>
        <v>1986.0405165625</v>
      </c>
    </row>
    <row r="123" spans="1:6" x14ac:dyDescent="0.15">
      <c r="A123" s="6">
        <v>1980.80314</v>
      </c>
      <c r="B123" s="6">
        <v>0.48239436619718312</v>
      </c>
      <c r="C123" s="6">
        <v>0.28000000000000003</v>
      </c>
      <c r="D123" s="7">
        <v>912.5</v>
      </c>
      <c r="E123" s="6">
        <f t="shared" si="6"/>
        <v>1989.6796116504852</v>
      </c>
      <c r="F123" s="6">
        <f t="shared" si="7"/>
        <v>1985.9005859375</v>
      </c>
    </row>
    <row r="124" spans="1:6" x14ac:dyDescent="0.15">
      <c r="A124" s="6">
        <v>1980.63211585</v>
      </c>
      <c r="B124" s="6">
        <v>0.59154929577464788</v>
      </c>
      <c r="C124" s="6">
        <v>0.3</v>
      </c>
      <c r="D124" s="7">
        <v>918.5</v>
      </c>
      <c r="E124" s="6">
        <f t="shared" si="6"/>
        <v>1989.5281553398056</v>
      </c>
      <c r="F124" s="6">
        <f t="shared" si="7"/>
        <v>1985.7323543675</v>
      </c>
    </row>
    <row r="125" spans="1:6" x14ac:dyDescent="0.15">
      <c r="A125" s="6">
        <v>1980.4610553999999</v>
      </c>
      <c r="B125" s="6">
        <v>0.63028169014084512</v>
      </c>
      <c r="C125" s="6">
        <v>0.39</v>
      </c>
      <c r="D125" s="7">
        <v>923.5</v>
      </c>
      <c r="E125" s="6">
        <f t="shared" si="6"/>
        <v>1989.4019417475727</v>
      </c>
      <c r="F125" s="6">
        <f t="shared" si="7"/>
        <v>1985.5918814425002</v>
      </c>
    </row>
    <row r="126" spans="1:6" x14ac:dyDescent="0.15">
      <c r="A126" s="6">
        <v>1980.28995865</v>
      </c>
      <c r="B126" s="6">
        <v>0.356401384083045</v>
      </c>
      <c r="C126" s="6">
        <v>0.49</v>
      </c>
      <c r="D126" s="7">
        <v>929.5</v>
      </c>
      <c r="E126" s="6">
        <f t="shared" si="6"/>
        <v>1989.2504854368931</v>
      </c>
      <c r="F126" s="6">
        <f t="shared" si="7"/>
        <v>1985.4229555525001</v>
      </c>
    </row>
    <row r="127" spans="1:6" x14ac:dyDescent="0.15">
      <c r="A127" s="6">
        <v>1980.1188255999998</v>
      </c>
      <c r="B127" s="6">
        <v>0.52464788732394374</v>
      </c>
      <c r="C127" s="6">
        <v>0.26</v>
      </c>
      <c r="D127" s="7">
        <v>934.5</v>
      </c>
      <c r="E127" s="6">
        <f t="shared" si="6"/>
        <v>1989.1242718446601</v>
      </c>
      <c r="F127" s="6">
        <f t="shared" si="7"/>
        <v>1985.2818677275</v>
      </c>
    </row>
    <row r="128" spans="1:6" x14ac:dyDescent="0.15">
      <c r="A128" s="6">
        <v>1979.9554374625</v>
      </c>
      <c r="B128" s="6">
        <v>0.4859154929577465</v>
      </c>
      <c r="C128" s="6">
        <v>0.31</v>
      </c>
      <c r="D128" s="7">
        <v>940</v>
      </c>
      <c r="E128" s="6">
        <f t="shared" si="6"/>
        <v>1988.9854368932038</v>
      </c>
      <c r="F128" s="6">
        <f t="shared" si="7"/>
        <v>1985.1263200000001</v>
      </c>
    </row>
    <row r="129" spans="1:6" x14ac:dyDescent="0.15">
      <c r="A129" s="6">
        <v>1979.7842334625</v>
      </c>
      <c r="B129" s="6">
        <v>0.26124567474048443</v>
      </c>
      <c r="C129" s="6">
        <v>0.47</v>
      </c>
      <c r="D129" s="7">
        <v>945.5</v>
      </c>
      <c r="E129" s="6">
        <f t="shared" si="6"/>
        <v>1988.8466019417474</v>
      </c>
      <c r="F129" s="6">
        <f t="shared" si="7"/>
        <v>1984.9703850725</v>
      </c>
    </row>
    <row r="130" spans="1:6" x14ac:dyDescent="0.15">
      <c r="A130" s="6">
        <v>1979.6207775999999</v>
      </c>
      <c r="B130" s="6">
        <v>0.356401384083045</v>
      </c>
      <c r="C130" s="6">
        <v>0.42</v>
      </c>
      <c r="D130" s="7">
        <v>950.5</v>
      </c>
      <c r="E130" s="6">
        <f t="shared" si="6"/>
        <v>1988.7203883495145</v>
      </c>
      <c r="F130" s="6">
        <f t="shared" si="7"/>
        <v>1984.8282732475</v>
      </c>
    </row>
    <row r="131" spans="1:6" x14ac:dyDescent="0.15">
      <c r="A131" s="6">
        <v>1979.4650746</v>
      </c>
      <c r="B131" s="6">
        <v>1.5052816901408452</v>
      </c>
      <c r="C131" s="6">
        <v>0.41</v>
      </c>
      <c r="D131" s="7">
        <v>955.5</v>
      </c>
      <c r="E131" s="6">
        <f t="shared" si="6"/>
        <v>1988.5941747572815</v>
      </c>
      <c r="F131" s="6">
        <f t="shared" si="7"/>
        <v>1984.6858099225001</v>
      </c>
    </row>
    <row r="132" spans="1:6" x14ac:dyDescent="0.15">
      <c r="A132" s="6">
        <v>1979.3093415999999</v>
      </c>
      <c r="B132" s="6">
        <v>0.63321799307958482</v>
      </c>
      <c r="C132" s="6">
        <v>0.38</v>
      </c>
      <c r="D132" s="7">
        <v>960.5</v>
      </c>
      <c r="E132" s="6">
        <f t="shared" si="6"/>
        <v>1988.4679611650486</v>
      </c>
      <c r="F132" s="6">
        <f t="shared" si="7"/>
        <v>1984.5429800975</v>
      </c>
    </row>
    <row r="133" spans="1:6" x14ac:dyDescent="0.15">
      <c r="A133" s="6">
        <v>1979.1535785999999</v>
      </c>
      <c r="B133" s="6">
        <v>2.5958188153310102</v>
      </c>
      <c r="C133" s="6">
        <v>0.27</v>
      </c>
      <c r="D133" s="7">
        <v>965.5</v>
      </c>
      <c r="E133" s="6">
        <f t="shared" si="6"/>
        <v>1988.3417475728156</v>
      </c>
      <c r="F133" s="6">
        <f t="shared" si="7"/>
        <v>1984.3997687725</v>
      </c>
    </row>
    <row r="134" spans="1:6" x14ac:dyDescent="0.15">
      <c r="A134" s="6">
        <v>1978.9977855999998</v>
      </c>
      <c r="B134" s="6">
        <v>0.42387543252595156</v>
      </c>
      <c r="C134" s="6">
        <v>0.19</v>
      </c>
      <c r="D134" s="7">
        <v>970.5</v>
      </c>
      <c r="E134" s="6">
        <f t="shared" si="6"/>
        <v>1988.2155339805827</v>
      </c>
      <c r="F134" s="6">
        <f t="shared" ref="F134:F146" si="8">-0.00000002*D134^3 + 0.00005*D134^2 - 0.0693*D134 + 2022.7</f>
        <v>1984.2561609475001</v>
      </c>
    </row>
    <row r="135" spans="1:6" x14ac:dyDescent="0.15">
      <c r="A135" s="6">
        <v>1978.8263786499999</v>
      </c>
      <c r="B135" s="6">
        <v>0.49128919860627179</v>
      </c>
      <c r="C135" s="6">
        <v>0.2</v>
      </c>
      <c r="D135" s="7">
        <v>976.5</v>
      </c>
      <c r="E135" s="6">
        <f t="shared" si="6"/>
        <v>1988.0640776699031</v>
      </c>
      <c r="F135" s="6">
        <f t="shared" si="8"/>
        <v>1984.0832870575</v>
      </c>
    </row>
    <row r="136" spans="1:6" x14ac:dyDescent="0.15">
      <c r="A136" s="6">
        <v>1978.6393478499999</v>
      </c>
      <c r="B136" s="6">
        <v>0.27681660899653981</v>
      </c>
      <c r="C136" s="6">
        <v>0.28000000000000003</v>
      </c>
      <c r="D136" s="7">
        <v>982.5</v>
      </c>
      <c r="E136" s="6">
        <f t="shared" si="6"/>
        <v>1987.9126213592235</v>
      </c>
      <c r="F136" s="6">
        <f t="shared" si="8"/>
        <v>1983.9097946875002</v>
      </c>
    </row>
    <row r="137" spans="1:6" x14ac:dyDescent="0.15">
      <c r="A137" s="6">
        <v>1978.45227385</v>
      </c>
      <c r="B137" s="6">
        <v>0.43661971830985918</v>
      </c>
      <c r="C137" s="6">
        <v>0.37</v>
      </c>
      <c r="D137" s="7">
        <v>988.5</v>
      </c>
      <c r="E137" s="6">
        <f t="shared" si="6"/>
        <v>1987.7611650485439</v>
      </c>
      <c r="F137" s="6">
        <f t="shared" si="8"/>
        <v>1983.7356579175</v>
      </c>
    </row>
    <row r="138" spans="1:6" x14ac:dyDescent="0.15">
      <c r="A138" s="6">
        <v>1978.2651566499999</v>
      </c>
      <c r="B138" s="6">
        <v>0.37543252595155707</v>
      </c>
      <c r="C138" s="6">
        <v>0.28000000000000003</v>
      </c>
      <c r="D138" s="7">
        <v>994.5</v>
      </c>
      <c r="E138" s="6">
        <f t="shared" si="6"/>
        <v>1987.6097087378644</v>
      </c>
      <c r="F138" s="6">
        <f t="shared" si="8"/>
        <v>1983.5608508275</v>
      </c>
    </row>
    <row r="139" spans="1:6" x14ac:dyDescent="0.15">
      <c r="A139" s="6">
        <v>1978.0779962499998</v>
      </c>
      <c r="B139" s="6">
        <v>0.18166089965397925</v>
      </c>
      <c r="C139" s="6">
        <v>0.27</v>
      </c>
      <c r="D139" s="7">
        <v>1000.5</v>
      </c>
      <c r="E139" s="6">
        <f t="shared" si="6"/>
        <v>1987.4582524271848</v>
      </c>
      <c r="F139" s="6">
        <f t="shared" si="8"/>
        <v>1983.3853474975001</v>
      </c>
    </row>
    <row r="140" spans="1:6" x14ac:dyDescent="0.15">
      <c r="A140" s="6">
        <v>1977.8907926499999</v>
      </c>
      <c r="B140" s="6">
        <v>0.52816901408450712</v>
      </c>
      <c r="C140" s="6">
        <v>0.2</v>
      </c>
      <c r="D140" s="7">
        <v>1006.5</v>
      </c>
      <c r="E140" s="6">
        <f t="shared" si="6"/>
        <v>1987.3067961165052</v>
      </c>
      <c r="F140" s="6">
        <f t="shared" si="8"/>
        <v>1983.2091220075001</v>
      </c>
    </row>
    <row r="141" spans="1:6" x14ac:dyDescent="0.15">
      <c r="A141" s="6">
        <v>1977.76596625</v>
      </c>
      <c r="B141" s="6">
        <v>0.57922535211267612</v>
      </c>
      <c r="C141" s="6">
        <v>0.33</v>
      </c>
      <c r="D141" s="7">
        <v>1008.5</v>
      </c>
      <c r="E141" s="6">
        <f t="shared" si="6"/>
        <v>1987.2563106796119</v>
      </c>
      <c r="F141" s="6">
        <f t="shared" si="8"/>
        <v>1983.1502152175001</v>
      </c>
    </row>
    <row r="142" spans="1:6" x14ac:dyDescent="0.15">
      <c r="A142" s="6">
        <v>1977.76596625</v>
      </c>
      <c r="B142" s="6">
        <v>0.52595155709342567</v>
      </c>
      <c r="C142" s="6">
        <v>0.25</v>
      </c>
      <c r="D142" s="7">
        <v>1008.5</v>
      </c>
      <c r="E142" s="6">
        <f>E141-(E$76-E$146)/(D$146-D$76)*(D142-D141)</f>
        <v>1987.2563106796119</v>
      </c>
      <c r="F142" s="6">
        <f t="shared" si="8"/>
        <v>1983.1502152175001</v>
      </c>
    </row>
    <row r="143" spans="1:6" x14ac:dyDescent="0.15">
      <c r="A143" s="6">
        <v>1977.6567273999999</v>
      </c>
      <c r="B143" s="6">
        <v>0.76408450704225361</v>
      </c>
      <c r="C143" s="6">
        <v>0.4</v>
      </c>
      <c r="D143" s="7">
        <v>1013.5</v>
      </c>
      <c r="E143" s="6">
        <f>E142-(E$76-E$146)/(D$146-D$76)*(D143-D142)</f>
        <v>1987.130097087379</v>
      </c>
      <c r="F143" s="6">
        <f t="shared" si="8"/>
        <v>1983.0025782924999</v>
      </c>
    </row>
    <row r="144" spans="1:6" x14ac:dyDescent="0.15">
      <c r="A144" s="6">
        <v>1977.48503665</v>
      </c>
      <c r="B144" s="6">
        <v>0.83626760563380276</v>
      </c>
      <c r="C144" s="6">
        <v>0.28999999999999998</v>
      </c>
      <c r="D144" s="7">
        <v>1019.5</v>
      </c>
      <c r="E144" s="6">
        <f>E143-(E$76-E$146)/(D$146-D$76)*(D144-D143)</f>
        <v>1986.9786407766994</v>
      </c>
      <c r="F144" s="6">
        <f t="shared" si="8"/>
        <v>1982.8246992025001</v>
      </c>
    </row>
    <row r="145" spans="1:6" x14ac:dyDescent="0.15">
      <c r="A145" s="6">
        <v>1977.26646865</v>
      </c>
      <c r="B145" s="6">
        <v>0.77464788732394374</v>
      </c>
      <c r="C145" s="6">
        <v>0.28000000000000003</v>
      </c>
      <c r="D145" s="7">
        <v>1027.5</v>
      </c>
      <c r="E145" s="6">
        <f>E144-(E$76-E$146)/(D$146-D$76)*(D145-D144)</f>
        <v>1986.7766990291266</v>
      </c>
      <c r="F145" s="6">
        <f t="shared" si="8"/>
        <v>1982.5862715625001</v>
      </c>
    </row>
    <row r="146" spans="1:6" x14ac:dyDescent="0.15">
      <c r="A146" s="6">
        <v>1977.0322234</v>
      </c>
      <c r="B146" s="6">
        <v>0.47711267605633811</v>
      </c>
      <c r="C146" s="6">
        <v>0.28999999999999998</v>
      </c>
      <c r="D146" s="7">
        <v>1034.5</v>
      </c>
      <c r="E146" s="16">
        <v>1986.6</v>
      </c>
      <c r="F146" s="6">
        <f t="shared" si="8"/>
        <v>1982.3764262275001</v>
      </c>
    </row>
  </sheetData>
  <phoneticPr fontId="2" type="noConversion"/>
  <conditionalFormatting sqref="C1:C1048576">
    <cfRule type="cellIs" dxfId="0" priority="1" stopIfTrue="1" operator="greaterThan">
      <formula>1</formula>
    </cfRule>
  </conditionalFormatting>
  <pageMargins left="0.7" right="0.7" top="0.75" bottom="0.75" header="0.5" footer="0.5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6"/>
  <sheetViews>
    <sheetView workbookViewId="0">
      <selection activeCell="G9" sqref="G9"/>
    </sheetView>
  </sheetViews>
  <sheetFormatPr baseColWidth="10" defaultColWidth="8.83203125" defaultRowHeight="13" x14ac:dyDescent="0.15"/>
  <cols>
    <col min="1" max="1" width="12.33203125" style="7" customWidth="1"/>
    <col min="2" max="3" width="13.5" style="7" customWidth="1"/>
    <col min="4" max="4" width="15.5" style="7" customWidth="1"/>
  </cols>
  <sheetData>
    <row r="1" spans="1:6" ht="16" x14ac:dyDescent="0.2">
      <c r="A1" s="45" t="s">
        <v>370</v>
      </c>
      <c r="F1" s="46" t="s">
        <v>371</v>
      </c>
    </row>
    <row r="2" spans="1:6" x14ac:dyDescent="0.15">
      <c r="A2" s="7" t="s">
        <v>330</v>
      </c>
      <c r="B2" s="7" t="s">
        <v>331</v>
      </c>
      <c r="C2" s="7" t="s">
        <v>373</v>
      </c>
      <c r="D2" s="7" t="s">
        <v>332</v>
      </c>
    </row>
    <row r="3" spans="1:6" x14ac:dyDescent="0.15">
      <c r="A3" s="7">
        <v>15</v>
      </c>
      <c r="B3" s="7">
        <v>7.5</v>
      </c>
      <c r="C3" s="7">
        <f>A3+30</f>
        <v>45</v>
      </c>
      <c r="D3" s="6">
        <v>97.874876568077113</v>
      </c>
    </row>
    <row r="4" spans="1:6" x14ac:dyDescent="0.15">
      <c r="A4" s="7">
        <v>31</v>
      </c>
      <c r="B4" s="7">
        <v>23</v>
      </c>
      <c r="C4" s="7">
        <f t="shared" ref="C4:C67" si="0">A4+30</f>
        <v>61</v>
      </c>
      <c r="D4" s="6">
        <v>491.26908454386052</v>
      </c>
    </row>
    <row r="5" spans="1:6" x14ac:dyDescent="0.15">
      <c r="A5" s="7">
        <v>45</v>
      </c>
      <c r="B5" s="7">
        <v>38</v>
      </c>
      <c r="C5" s="7">
        <f t="shared" si="0"/>
        <v>75</v>
      </c>
      <c r="D5" s="6">
        <v>552.17021072698367</v>
      </c>
    </row>
    <row r="6" spans="1:6" x14ac:dyDescent="0.15">
      <c r="A6" s="7">
        <v>57</v>
      </c>
      <c r="B6" s="7">
        <v>51</v>
      </c>
      <c r="C6" s="7">
        <f t="shared" si="0"/>
        <v>87</v>
      </c>
      <c r="D6" s="6">
        <v>546.75677728848393</v>
      </c>
    </row>
    <row r="7" spans="1:6" x14ac:dyDescent="0.15">
      <c r="A7" s="7">
        <v>81</v>
      </c>
      <c r="B7" s="7">
        <v>69</v>
      </c>
      <c r="C7" s="7">
        <f t="shared" si="0"/>
        <v>111</v>
      </c>
      <c r="D7" s="6">
        <v>392.47392429123846</v>
      </c>
    </row>
    <row r="8" spans="1:6" x14ac:dyDescent="0.15">
      <c r="A8" s="7">
        <v>102</v>
      </c>
      <c r="B8" s="7">
        <v>91.5</v>
      </c>
      <c r="C8" s="7">
        <f t="shared" si="0"/>
        <v>132</v>
      </c>
      <c r="D8" s="6">
        <v>436.16806561627288</v>
      </c>
    </row>
    <row r="9" spans="1:6" x14ac:dyDescent="0.15">
      <c r="A9" s="7">
        <v>128</v>
      </c>
      <c r="B9" s="7">
        <v>115</v>
      </c>
      <c r="C9" s="7">
        <f t="shared" si="0"/>
        <v>158</v>
      </c>
      <c r="D9" s="6">
        <v>377.27466886775812</v>
      </c>
    </row>
    <row r="10" spans="1:6" x14ac:dyDescent="0.15">
      <c r="A10" s="7">
        <v>155</v>
      </c>
      <c r="B10" s="7">
        <v>141.5</v>
      </c>
      <c r="C10" s="7">
        <f t="shared" si="0"/>
        <v>185</v>
      </c>
      <c r="D10" s="6">
        <v>464.35229050243078</v>
      </c>
    </row>
    <row r="11" spans="1:6" x14ac:dyDescent="0.15">
      <c r="A11" s="7">
        <v>179</v>
      </c>
      <c r="B11" s="7">
        <v>167</v>
      </c>
      <c r="C11" s="7">
        <f t="shared" si="0"/>
        <v>209</v>
      </c>
      <c r="D11" s="6">
        <v>498.03587634198539</v>
      </c>
    </row>
    <row r="12" spans="1:6" x14ac:dyDescent="0.15">
      <c r="A12" s="7">
        <v>208</v>
      </c>
      <c r="B12" s="7">
        <v>193.5</v>
      </c>
      <c r="C12" s="7">
        <f t="shared" si="0"/>
        <v>238</v>
      </c>
      <c r="D12" s="6">
        <v>338.24625484695559</v>
      </c>
    </row>
    <row r="13" spans="1:6" x14ac:dyDescent="0.15">
      <c r="A13" s="7">
        <v>227</v>
      </c>
      <c r="B13" s="7">
        <v>217.5</v>
      </c>
      <c r="C13" s="7">
        <f t="shared" si="0"/>
        <v>257</v>
      </c>
      <c r="D13" s="6">
        <v>471.82346179767029</v>
      </c>
    </row>
    <row r="14" spans="1:6" x14ac:dyDescent="0.15">
      <c r="A14" s="7">
        <v>241</v>
      </c>
      <c r="B14" s="7">
        <v>234</v>
      </c>
      <c r="C14" s="7">
        <f t="shared" si="0"/>
        <v>271</v>
      </c>
      <c r="D14" s="6">
        <v>570.73055394469748</v>
      </c>
    </row>
    <row r="15" spans="1:6" x14ac:dyDescent="0.15">
      <c r="A15" s="7">
        <v>254</v>
      </c>
      <c r="B15" s="7">
        <v>247.5</v>
      </c>
      <c r="C15" s="7">
        <f t="shared" si="0"/>
        <v>284</v>
      </c>
      <c r="D15" s="6">
        <v>394.76422305368067</v>
      </c>
    </row>
    <row r="16" spans="1:6" x14ac:dyDescent="0.15">
      <c r="A16" s="7">
        <v>278</v>
      </c>
      <c r="B16" s="7">
        <v>266</v>
      </c>
      <c r="C16" s="7">
        <f t="shared" si="0"/>
        <v>308</v>
      </c>
      <c r="D16" s="6">
        <v>500.74259306123531</v>
      </c>
    </row>
    <row r="17" spans="1:4" x14ac:dyDescent="0.15">
      <c r="A17" s="7">
        <v>294</v>
      </c>
      <c r="B17" s="7">
        <v>286</v>
      </c>
      <c r="C17" s="7">
        <f t="shared" si="0"/>
        <v>324</v>
      </c>
      <c r="D17" s="6">
        <v>426.30788328186247</v>
      </c>
    </row>
    <row r="18" spans="1:4" x14ac:dyDescent="0.15">
      <c r="A18" s="7">
        <v>304</v>
      </c>
      <c r="B18" s="7">
        <v>299</v>
      </c>
      <c r="C18" s="7">
        <f t="shared" si="0"/>
        <v>334</v>
      </c>
      <c r="D18" s="6">
        <v>740.55769438677817</v>
      </c>
    </row>
    <row r="19" spans="1:4" x14ac:dyDescent="0.15">
      <c r="A19" s="7">
        <v>319</v>
      </c>
      <c r="B19" s="7">
        <v>311.5</v>
      </c>
      <c r="C19" s="7">
        <f t="shared" si="0"/>
        <v>349</v>
      </c>
      <c r="D19" s="6">
        <v>376.774967319589</v>
      </c>
    </row>
    <row r="20" spans="1:4" x14ac:dyDescent="0.15">
      <c r="A20" s="7">
        <v>339</v>
      </c>
      <c r="B20" s="7">
        <v>329</v>
      </c>
      <c r="C20" s="7">
        <f t="shared" si="0"/>
        <v>369</v>
      </c>
      <c r="D20" s="6">
        <v>516.44155003288483</v>
      </c>
    </row>
    <row r="21" spans="1:4" x14ac:dyDescent="0.15">
      <c r="A21" s="7">
        <v>356</v>
      </c>
      <c r="B21" s="7">
        <v>347.5</v>
      </c>
      <c r="C21" s="7">
        <f t="shared" si="0"/>
        <v>386</v>
      </c>
      <c r="D21" s="6">
        <v>546.43834002739561</v>
      </c>
    </row>
    <row r="22" spans="1:4" x14ac:dyDescent="0.15">
      <c r="A22" s="7">
        <v>375</v>
      </c>
      <c r="B22" s="7">
        <v>365.5</v>
      </c>
      <c r="C22" s="7">
        <f t="shared" si="0"/>
        <v>405</v>
      </c>
      <c r="D22" s="6">
        <v>400.02423935019874</v>
      </c>
    </row>
    <row r="23" spans="1:4" x14ac:dyDescent="0.15">
      <c r="A23" s="7">
        <v>400</v>
      </c>
      <c r="B23" s="7">
        <v>387.5</v>
      </c>
      <c r="C23" s="7">
        <f t="shared" si="0"/>
        <v>430</v>
      </c>
      <c r="D23" s="6">
        <v>402.75944782438819</v>
      </c>
    </row>
    <row r="24" spans="1:4" x14ac:dyDescent="0.15">
      <c r="A24" s="7">
        <v>430</v>
      </c>
      <c r="B24" s="7">
        <v>415</v>
      </c>
      <c r="C24" s="7">
        <f t="shared" si="0"/>
        <v>460</v>
      </c>
      <c r="D24" s="6">
        <v>398.42870107358834</v>
      </c>
    </row>
    <row r="25" spans="1:4" x14ac:dyDescent="0.15">
      <c r="A25" s="7">
        <v>450</v>
      </c>
      <c r="B25" s="7">
        <v>440</v>
      </c>
      <c r="C25" s="7">
        <f t="shared" si="0"/>
        <v>480</v>
      </c>
      <c r="D25" s="6">
        <v>370.27884719338908</v>
      </c>
    </row>
    <row r="26" spans="1:4" x14ac:dyDescent="0.15">
      <c r="A26" s="7">
        <v>463</v>
      </c>
      <c r="B26" s="7">
        <v>456.5</v>
      </c>
      <c r="C26" s="7">
        <f t="shared" si="0"/>
        <v>493</v>
      </c>
      <c r="D26" s="6">
        <v>439.73736238891013</v>
      </c>
    </row>
    <row r="27" spans="1:4" x14ac:dyDescent="0.15">
      <c r="A27" s="7">
        <v>489</v>
      </c>
      <c r="B27" s="7">
        <v>476</v>
      </c>
      <c r="C27" s="7">
        <f t="shared" si="0"/>
        <v>519</v>
      </c>
      <c r="D27" s="6">
        <v>394.76422305368067</v>
      </c>
    </row>
    <row r="28" spans="1:4" x14ac:dyDescent="0.15">
      <c r="A28" s="7">
        <v>510</v>
      </c>
      <c r="B28" s="7">
        <v>499.5</v>
      </c>
      <c r="C28" s="7">
        <f t="shared" si="0"/>
        <v>540</v>
      </c>
      <c r="D28" s="6">
        <v>501.12926687827104</v>
      </c>
    </row>
    <row r="29" spans="1:4" x14ac:dyDescent="0.15">
      <c r="A29" s="7">
        <v>535</v>
      </c>
      <c r="B29" s="7">
        <v>522.5</v>
      </c>
      <c r="C29" s="7">
        <f t="shared" si="0"/>
        <v>565</v>
      </c>
      <c r="D29" s="6">
        <v>470.31909713686622</v>
      </c>
    </row>
    <row r="30" spans="1:4" x14ac:dyDescent="0.15">
      <c r="A30" s="7">
        <v>557</v>
      </c>
      <c r="B30" s="7">
        <v>546</v>
      </c>
      <c r="C30" s="7">
        <f t="shared" si="0"/>
        <v>587</v>
      </c>
      <c r="D30" s="6">
        <v>454.72840883398663</v>
      </c>
    </row>
    <row r="31" spans="1:4" x14ac:dyDescent="0.15">
      <c r="A31" s="7">
        <v>581</v>
      </c>
      <c r="B31" s="7">
        <v>569</v>
      </c>
      <c r="C31" s="7">
        <f t="shared" si="0"/>
        <v>611</v>
      </c>
      <c r="D31" s="6">
        <v>476.38214258798604</v>
      </c>
    </row>
    <row r="32" spans="1:4" x14ac:dyDescent="0.15">
      <c r="A32" s="7">
        <v>603</v>
      </c>
      <c r="B32" s="7">
        <v>592</v>
      </c>
      <c r="C32" s="7">
        <f t="shared" si="0"/>
        <v>633</v>
      </c>
      <c r="D32" s="6">
        <v>442.91728133180516</v>
      </c>
    </row>
    <row r="33" spans="1:4" x14ac:dyDescent="0.15">
      <c r="A33" s="7">
        <v>624</v>
      </c>
      <c r="B33" s="7">
        <v>613.5</v>
      </c>
      <c r="C33" s="7">
        <f t="shared" si="0"/>
        <v>654</v>
      </c>
      <c r="D33" s="6">
        <v>417.60772239855919</v>
      </c>
    </row>
    <row r="34" spans="1:4" x14ac:dyDescent="0.15">
      <c r="A34" s="7">
        <v>650</v>
      </c>
      <c r="B34" s="7">
        <v>637</v>
      </c>
      <c r="C34" s="7">
        <f t="shared" si="0"/>
        <v>680</v>
      </c>
      <c r="D34" s="6">
        <v>482.21199398329344</v>
      </c>
    </row>
    <row r="35" spans="1:4" x14ac:dyDescent="0.15">
      <c r="A35" s="7">
        <v>675</v>
      </c>
      <c r="B35" s="7">
        <v>662.5</v>
      </c>
      <c r="C35" s="7">
        <f t="shared" si="0"/>
        <v>705</v>
      </c>
      <c r="D35" s="6">
        <v>452.1299607835067</v>
      </c>
    </row>
    <row r="36" spans="1:4" x14ac:dyDescent="0.15">
      <c r="A36" s="7">
        <v>698</v>
      </c>
      <c r="B36" s="7">
        <v>686.5</v>
      </c>
      <c r="C36" s="7">
        <f t="shared" si="0"/>
        <v>728</v>
      </c>
      <c r="D36" s="6">
        <v>440.60640855963925</v>
      </c>
    </row>
    <row r="37" spans="1:4" x14ac:dyDescent="0.15">
      <c r="A37" s="7">
        <v>720</v>
      </c>
      <c r="B37" s="7">
        <v>709</v>
      </c>
      <c r="C37" s="7">
        <f t="shared" si="0"/>
        <v>750</v>
      </c>
      <c r="D37" s="6">
        <v>454.72840883398663</v>
      </c>
    </row>
    <row r="38" spans="1:4" x14ac:dyDescent="0.15">
      <c r="A38" s="7">
        <v>743</v>
      </c>
      <c r="B38" s="7">
        <v>731.5</v>
      </c>
      <c r="C38" s="7">
        <f t="shared" si="0"/>
        <v>773</v>
      </c>
      <c r="D38" s="6">
        <v>482.97240938268146</v>
      </c>
    </row>
    <row r="39" spans="1:4" x14ac:dyDescent="0.15">
      <c r="A39" s="7">
        <v>768</v>
      </c>
      <c r="B39" s="7">
        <v>755.5</v>
      </c>
      <c r="C39" s="7">
        <f t="shared" si="0"/>
        <v>798</v>
      </c>
      <c r="D39" s="6">
        <v>439.13772053110711</v>
      </c>
    </row>
    <row r="40" spans="1:4" x14ac:dyDescent="0.15">
      <c r="A40" s="7">
        <v>792</v>
      </c>
      <c r="B40" s="7">
        <v>780</v>
      </c>
      <c r="C40" s="7">
        <f t="shared" si="0"/>
        <v>822</v>
      </c>
      <c r="D40" s="6">
        <v>470.96870914948619</v>
      </c>
    </row>
    <row r="41" spans="1:4" x14ac:dyDescent="0.15">
      <c r="A41" s="7">
        <v>817</v>
      </c>
      <c r="B41" s="7">
        <v>804.5</v>
      </c>
      <c r="C41" s="7">
        <f t="shared" si="0"/>
        <v>847</v>
      </c>
      <c r="D41" s="6">
        <v>478.11444128830595</v>
      </c>
    </row>
    <row r="42" spans="1:4" x14ac:dyDescent="0.15">
      <c r="A42" s="7">
        <v>840</v>
      </c>
      <c r="B42" s="7">
        <v>828.5</v>
      </c>
      <c r="C42" s="7">
        <f t="shared" si="0"/>
        <v>870</v>
      </c>
      <c r="D42" s="6">
        <v>457.55280888885613</v>
      </c>
    </row>
    <row r="43" spans="1:4" x14ac:dyDescent="0.15">
      <c r="A43" s="7">
        <v>865</v>
      </c>
      <c r="B43" s="7">
        <v>852.5</v>
      </c>
      <c r="C43" s="7">
        <f t="shared" si="0"/>
        <v>895</v>
      </c>
      <c r="D43" s="6">
        <v>498.90202569214534</v>
      </c>
    </row>
    <row r="44" spans="1:4" x14ac:dyDescent="0.15">
      <c r="A44" s="7">
        <v>888</v>
      </c>
      <c r="B44" s="7">
        <v>876.5</v>
      </c>
      <c r="C44" s="7">
        <f t="shared" si="0"/>
        <v>918</v>
      </c>
      <c r="D44" s="6">
        <v>516.86521004111523</v>
      </c>
    </row>
    <row r="45" spans="1:4" x14ac:dyDescent="0.15">
      <c r="A45" s="7">
        <v>910</v>
      </c>
      <c r="B45" s="7">
        <v>899</v>
      </c>
      <c r="C45" s="7">
        <f t="shared" si="0"/>
        <v>940</v>
      </c>
      <c r="D45" s="6">
        <v>543.31186510034775</v>
      </c>
    </row>
    <row r="46" spans="1:4" x14ac:dyDescent="0.15">
      <c r="A46" s="7">
        <v>926</v>
      </c>
      <c r="B46" s="7">
        <v>918</v>
      </c>
      <c r="C46" s="7">
        <f t="shared" si="0"/>
        <v>956</v>
      </c>
      <c r="D46" s="6">
        <v>548.11013564810889</v>
      </c>
    </row>
    <row r="47" spans="1:4" x14ac:dyDescent="0.15">
      <c r="A47" s="7">
        <v>950</v>
      </c>
      <c r="B47" s="7">
        <v>938</v>
      </c>
      <c r="C47" s="7">
        <f t="shared" si="0"/>
        <v>980</v>
      </c>
      <c r="D47" s="6">
        <v>479.08885930723591</v>
      </c>
    </row>
    <row r="48" spans="1:4" x14ac:dyDescent="0.15">
      <c r="A48" s="7">
        <v>970</v>
      </c>
      <c r="B48" s="7">
        <v>960</v>
      </c>
      <c r="C48" s="7">
        <f t="shared" si="0"/>
        <v>1000</v>
      </c>
      <c r="D48" s="6">
        <v>519.68961009598479</v>
      </c>
    </row>
    <row r="49" spans="1:4" x14ac:dyDescent="0.15">
      <c r="A49" s="7">
        <v>988</v>
      </c>
      <c r="B49" s="7">
        <v>979</v>
      </c>
      <c r="C49" s="7">
        <f t="shared" si="0"/>
        <v>1018</v>
      </c>
      <c r="D49" s="6">
        <v>479.99109821365266</v>
      </c>
    </row>
    <row r="50" spans="1:4" x14ac:dyDescent="0.15">
      <c r="A50" s="7">
        <v>1010</v>
      </c>
      <c r="B50" s="7">
        <v>999</v>
      </c>
      <c r="C50" s="7">
        <f t="shared" si="0"/>
        <v>1040</v>
      </c>
      <c r="D50" s="6">
        <v>569.88690198025597</v>
      </c>
    </row>
    <row r="51" spans="1:4" x14ac:dyDescent="0.15">
      <c r="A51" s="7">
        <v>1030</v>
      </c>
      <c r="B51" s="7">
        <v>1020</v>
      </c>
      <c r="C51" s="7">
        <f t="shared" si="0"/>
        <v>1060</v>
      </c>
      <c r="D51" s="6">
        <v>496.95318965428538</v>
      </c>
    </row>
    <row r="52" spans="1:4" x14ac:dyDescent="0.15">
      <c r="A52" s="7">
        <v>1050</v>
      </c>
      <c r="B52" s="7">
        <v>1040</v>
      </c>
      <c r="C52" s="7">
        <f t="shared" si="0"/>
        <v>1080</v>
      </c>
      <c r="D52" s="6">
        <v>493.70512959118548</v>
      </c>
    </row>
    <row r="53" spans="1:4" x14ac:dyDescent="0.15">
      <c r="A53" s="7">
        <v>1070</v>
      </c>
      <c r="B53" s="7">
        <v>1060</v>
      </c>
      <c r="C53" s="7">
        <f t="shared" si="0"/>
        <v>1100</v>
      </c>
      <c r="D53" s="6">
        <v>542.42603053768403</v>
      </c>
    </row>
    <row r="54" spans="1:4" x14ac:dyDescent="0.15">
      <c r="A54" s="7">
        <v>1090</v>
      </c>
      <c r="B54" s="7">
        <v>1080</v>
      </c>
      <c r="C54" s="7">
        <f t="shared" si="0"/>
        <v>1120</v>
      </c>
      <c r="D54" s="6">
        <v>535.92991041148423</v>
      </c>
    </row>
    <row r="55" spans="1:4" x14ac:dyDescent="0.15">
      <c r="A55" s="7">
        <v>1113</v>
      </c>
      <c r="B55" s="7">
        <v>1101.5</v>
      </c>
      <c r="C55" s="7">
        <f t="shared" si="0"/>
        <v>1143</v>
      </c>
      <c r="D55" s="6">
        <v>545.10921058981</v>
      </c>
    </row>
    <row r="56" spans="1:4" x14ac:dyDescent="0.15">
      <c r="A56" s="7">
        <v>1130</v>
      </c>
      <c r="B56" s="7">
        <v>1121.5</v>
      </c>
      <c r="C56" s="7">
        <f t="shared" si="0"/>
        <v>1160</v>
      </c>
      <c r="D56" s="6">
        <v>599.93579989021771</v>
      </c>
    </row>
    <row r="57" spans="1:4" x14ac:dyDescent="0.15">
      <c r="A57" s="7">
        <v>1150</v>
      </c>
      <c r="B57" s="7">
        <v>1140</v>
      </c>
      <c r="C57" s="7">
        <f t="shared" si="0"/>
        <v>1180</v>
      </c>
      <c r="D57" s="6">
        <v>526.18573022218459</v>
      </c>
    </row>
    <row r="58" spans="1:4" x14ac:dyDescent="0.15">
      <c r="A58" s="7">
        <v>1170</v>
      </c>
      <c r="B58" s="7">
        <v>1160</v>
      </c>
      <c r="C58" s="7">
        <f t="shared" si="0"/>
        <v>1200</v>
      </c>
      <c r="D58" s="6">
        <v>620.37947205208172</v>
      </c>
    </row>
    <row r="59" spans="1:4" x14ac:dyDescent="0.15">
      <c r="A59" s="7">
        <v>1195</v>
      </c>
      <c r="B59" s="7">
        <v>1182.5</v>
      </c>
      <c r="C59" s="7">
        <f t="shared" si="0"/>
        <v>1225</v>
      </c>
      <c r="D59" s="6">
        <v>454.72840883398663</v>
      </c>
    </row>
    <row r="60" spans="1:4" x14ac:dyDescent="0.15">
      <c r="A60" s="7">
        <v>1216</v>
      </c>
      <c r="B60" s="7">
        <v>1205.5</v>
      </c>
      <c r="C60" s="7">
        <f t="shared" si="0"/>
        <v>1246</v>
      </c>
      <c r="D60" s="6">
        <v>553.71690599512658</v>
      </c>
    </row>
    <row r="61" spans="1:4" x14ac:dyDescent="0.15">
      <c r="A61" s="7">
        <v>1235</v>
      </c>
      <c r="B61" s="7">
        <v>1225.5</v>
      </c>
      <c r="C61" s="7">
        <f t="shared" si="0"/>
        <v>1265</v>
      </c>
      <c r="D61" s="6">
        <v>502.59455713230102</v>
      </c>
    </row>
    <row r="62" spans="1:4" x14ac:dyDescent="0.15">
      <c r="A62" s="7">
        <v>1255</v>
      </c>
      <c r="B62" s="7">
        <v>1245</v>
      </c>
      <c r="C62" s="7">
        <f t="shared" si="0"/>
        <v>1285</v>
      </c>
      <c r="D62" s="6">
        <v>522.93767015908463</v>
      </c>
    </row>
    <row r="63" spans="1:4" x14ac:dyDescent="0.15">
      <c r="A63" s="7">
        <v>1272</v>
      </c>
      <c r="B63" s="7">
        <v>1263.5</v>
      </c>
      <c r="C63" s="7">
        <f t="shared" si="0"/>
        <v>1302</v>
      </c>
      <c r="D63" s="6">
        <v>527.33210436210209</v>
      </c>
    </row>
    <row r="64" spans="1:4" x14ac:dyDescent="0.15">
      <c r="A64" s="7">
        <v>1285</v>
      </c>
      <c r="B64" s="7">
        <v>1278.5</v>
      </c>
      <c r="C64" s="7">
        <f t="shared" si="0"/>
        <v>1315</v>
      </c>
      <c r="D64" s="6">
        <v>609.6358887664436</v>
      </c>
    </row>
    <row r="65" spans="1:4" x14ac:dyDescent="0.15">
      <c r="A65" s="7">
        <v>1303</v>
      </c>
      <c r="B65" s="7">
        <v>1294</v>
      </c>
      <c r="C65" s="7">
        <f t="shared" si="0"/>
        <v>1333</v>
      </c>
      <c r="D65" s="6">
        <v>512.47169884465166</v>
      </c>
    </row>
    <row r="66" spans="1:4" x14ac:dyDescent="0.15">
      <c r="A66" s="7">
        <v>1326</v>
      </c>
      <c r="B66" s="7">
        <v>1314.5</v>
      </c>
      <c r="C66" s="7">
        <f t="shared" si="0"/>
        <v>1356</v>
      </c>
      <c r="D66" s="6">
        <v>533.81161037033212</v>
      </c>
    </row>
    <row r="67" spans="1:4" x14ac:dyDescent="0.15">
      <c r="A67" s="7">
        <v>1340</v>
      </c>
      <c r="B67" s="7">
        <v>1333</v>
      </c>
      <c r="C67" s="7">
        <f t="shared" si="0"/>
        <v>1370</v>
      </c>
      <c r="D67" s="6">
        <v>556.81029653141218</v>
      </c>
    </row>
    <row r="68" spans="1:4" x14ac:dyDescent="0.15">
      <c r="A68" s="7">
        <v>1360</v>
      </c>
      <c r="B68" s="7">
        <v>1350</v>
      </c>
      <c r="C68" s="7">
        <f t="shared" ref="C68:C86" si="1">A68+30</f>
        <v>1390</v>
      </c>
      <c r="D68" s="6">
        <v>623.62753211518168</v>
      </c>
    </row>
    <row r="69" spans="1:4" x14ac:dyDescent="0.15">
      <c r="A69" s="7">
        <v>1382</v>
      </c>
      <c r="B69" s="7">
        <v>1371</v>
      </c>
      <c r="C69" s="7">
        <f t="shared" si="1"/>
        <v>1412</v>
      </c>
      <c r="D69" s="6">
        <v>522.64239197153006</v>
      </c>
    </row>
    <row r="70" spans="1:4" x14ac:dyDescent="0.15">
      <c r="A70" s="7">
        <v>1400</v>
      </c>
      <c r="B70" s="7">
        <v>1391</v>
      </c>
      <c r="C70" s="7">
        <f t="shared" si="1"/>
        <v>1430</v>
      </c>
      <c r="D70" s="6">
        <v>570.21498885531673</v>
      </c>
    </row>
    <row r="71" spans="1:4" x14ac:dyDescent="0.15">
      <c r="A71" s="7">
        <v>1420</v>
      </c>
      <c r="B71" s="7">
        <v>1410</v>
      </c>
      <c r="C71" s="7">
        <f t="shared" si="1"/>
        <v>1450</v>
      </c>
      <c r="D71" s="6">
        <v>561.91439091628342</v>
      </c>
    </row>
    <row r="72" spans="1:4" x14ac:dyDescent="0.15">
      <c r="A72" s="7">
        <v>1440</v>
      </c>
      <c r="B72" s="7">
        <v>1430</v>
      </c>
      <c r="C72" s="7">
        <f t="shared" si="1"/>
        <v>1470</v>
      </c>
      <c r="D72" s="6">
        <v>568.41051104248334</v>
      </c>
    </row>
    <row r="73" spans="1:4" x14ac:dyDescent="0.15">
      <c r="A73" s="7">
        <v>1459</v>
      </c>
      <c r="B73" s="7">
        <v>1449.5</v>
      </c>
      <c r="C73" s="7">
        <f t="shared" si="1"/>
        <v>1489</v>
      </c>
      <c r="D73" s="6">
        <v>591.48883254345628</v>
      </c>
    </row>
    <row r="74" spans="1:4" x14ac:dyDescent="0.15">
      <c r="A74" s="7">
        <v>1478</v>
      </c>
      <c r="B74" s="7">
        <v>1468.5</v>
      </c>
      <c r="C74" s="7">
        <f t="shared" si="1"/>
        <v>1508</v>
      </c>
      <c r="D74" s="6">
        <v>553.87971602335222</v>
      </c>
    </row>
    <row r="75" spans="1:4" x14ac:dyDescent="0.15">
      <c r="A75" s="7">
        <v>1495</v>
      </c>
      <c r="B75" s="7">
        <v>1486.5</v>
      </c>
      <c r="C75" s="7">
        <f t="shared" si="1"/>
        <v>1525</v>
      </c>
      <c r="D75" s="6">
        <v>626.68452982162853</v>
      </c>
    </row>
    <row r="76" spans="1:4" x14ac:dyDescent="0.15">
      <c r="A76" s="7">
        <v>1512</v>
      </c>
      <c r="B76" s="7">
        <v>1503.5</v>
      </c>
      <c r="C76" s="7">
        <f t="shared" si="1"/>
        <v>1542</v>
      </c>
      <c r="D76" s="6">
        <v>630.50577695468735</v>
      </c>
    </row>
    <row r="77" spans="1:4" x14ac:dyDescent="0.15">
      <c r="A77" s="7">
        <v>1529</v>
      </c>
      <c r="B77" s="7">
        <v>1520.5</v>
      </c>
      <c r="C77" s="7">
        <f t="shared" si="1"/>
        <v>1559</v>
      </c>
      <c r="D77" s="6">
        <v>645.79076548692217</v>
      </c>
    </row>
    <row r="78" spans="1:4" x14ac:dyDescent="0.15">
      <c r="A78" s="7">
        <v>1548</v>
      </c>
      <c r="B78" s="7">
        <v>1538.5</v>
      </c>
      <c r="C78" s="7">
        <f t="shared" si="1"/>
        <v>1578</v>
      </c>
      <c r="D78" s="6">
        <v>560.71773720882561</v>
      </c>
    </row>
    <row r="79" spans="1:4" x14ac:dyDescent="0.15">
      <c r="A79" s="7">
        <v>1563</v>
      </c>
      <c r="B79" s="7">
        <v>1555.5</v>
      </c>
      <c r="C79" s="7">
        <f t="shared" si="1"/>
        <v>1593</v>
      </c>
      <c r="D79" s="6">
        <v>658.27350612158079</v>
      </c>
    </row>
    <row r="80" spans="1:4" x14ac:dyDescent="0.15">
      <c r="A80" s="7">
        <v>1575</v>
      </c>
      <c r="B80" s="7">
        <v>1569</v>
      </c>
      <c r="C80" s="7">
        <f t="shared" si="1"/>
        <v>1605</v>
      </c>
      <c r="D80" s="6">
        <v>682.09261325097998</v>
      </c>
    </row>
    <row r="81" spans="1:4" x14ac:dyDescent="0.15">
      <c r="A81" s="7">
        <v>1590</v>
      </c>
      <c r="B81" s="7">
        <v>1582.5</v>
      </c>
      <c r="C81" s="7">
        <f t="shared" si="1"/>
        <v>1620</v>
      </c>
      <c r="D81" s="6">
        <v>649.61201261998099</v>
      </c>
    </row>
    <row r="82" spans="1:4" x14ac:dyDescent="0.15">
      <c r="A82" s="7">
        <v>1608</v>
      </c>
      <c r="B82" s="7">
        <v>1599</v>
      </c>
      <c r="C82" s="7">
        <f t="shared" si="1"/>
        <v>1638</v>
      </c>
      <c r="D82" s="6">
        <v>664.04783512264726</v>
      </c>
    </row>
    <row r="83" spans="1:4" x14ac:dyDescent="0.15">
      <c r="A83" s="7">
        <v>1624</v>
      </c>
      <c r="B83" s="7">
        <v>1616</v>
      </c>
      <c r="C83" s="7">
        <f t="shared" si="1"/>
        <v>1654</v>
      </c>
      <c r="D83" s="6">
        <v>698.33291356647942</v>
      </c>
    </row>
    <row r="84" spans="1:4" x14ac:dyDescent="0.15">
      <c r="A84" s="7">
        <v>1640</v>
      </c>
      <c r="B84" s="7">
        <v>1632</v>
      </c>
      <c r="C84" s="7">
        <f t="shared" si="1"/>
        <v>1670</v>
      </c>
      <c r="D84" s="6">
        <v>661.79223785660542</v>
      </c>
    </row>
    <row r="85" spans="1:4" x14ac:dyDescent="0.15">
      <c r="A85" s="7">
        <v>1657</v>
      </c>
      <c r="B85" s="7">
        <v>1648.5</v>
      </c>
      <c r="C85" s="7">
        <f t="shared" si="1"/>
        <v>1687</v>
      </c>
      <c r="D85" s="6">
        <v>626.68452982162853</v>
      </c>
    </row>
    <row r="86" spans="1:4" x14ac:dyDescent="0.15">
      <c r="A86" s="7">
        <v>1672</v>
      </c>
      <c r="B86" s="7">
        <v>1664.5</v>
      </c>
      <c r="C86" s="7">
        <f t="shared" si="1"/>
        <v>1702</v>
      </c>
      <c r="D86" s="6">
        <v>554.33558410238379</v>
      </c>
    </row>
  </sheetData>
  <phoneticPr fontId="2" type="noConversion"/>
  <pageMargins left="0.7" right="0.7" top="0.75" bottom="0.75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7"/>
  <sheetViews>
    <sheetView topLeftCell="A460" workbookViewId="0">
      <selection activeCell="F28" sqref="F28"/>
    </sheetView>
  </sheetViews>
  <sheetFormatPr baseColWidth="10" defaultColWidth="8.83203125" defaultRowHeight="13" x14ac:dyDescent="0.15"/>
  <sheetData>
    <row r="1" spans="1:2" x14ac:dyDescent="0.15">
      <c r="A1" s="7" t="s">
        <v>324</v>
      </c>
      <c r="B1" s="7"/>
    </row>
    <row r="2" spans="1:2" x14ac:dyDescent="0.15">
      <c r="A2" s="7" t="s">
        <v>325</v>
      </c>
      <c r="B2" s="7" t="s">
        <v>326</v>
      </c>
    </row>
    <row r="3" spans="1:2" x14ac:dyDescent="0.15">
      <c r="A3" s="7">
        <v>1.6</v>
      </c>
      <c r="B3" s="7">
        <v>1995</v>
      </c>
    </row>
    <row r="4" spans="1:2" x14ac:dyDescent="0.15">
      <c r="A4" s="7">
        <v>1.6</v>
      </c>
      <c r="B4" s="7">
        <v>1995.1</v>
      </c>
    </row>
    <row r="5" spans="1:2" x14ac:dyDescent="0.15">
      <c r="A5" s="7">
        <v>1.6</v>
      </c>
      <c r="B5" s="7">
        <v>1995.1</v>
      </c>
    </row>
    <row r="6" spans="1:2" x14ac:dyDescent="0.15">
      <c r="A6" s="7">
        <v>1.7</v>
      </c>
      <c r="B6" s="7">
        <v>1995.1</v>
      </c>
    </row>
    <row r="7" spans="1:2" x14ac:dyDescent="0.15">
      <c r="A7" s="7">
        <v>1.6</v>
      </c>
      <c r="B7" s="7">
        <v>1995.1</v>
      </c>
    </row>
    <row r="8" spans="1:2" x14ac:dyDescent="0.15">
      <c r="A8" s="7">
        <v>1.5</v>
      </c>
      <c r="B8" s="7">
        <v>1995.2</v>
      </c>
    </row>
    <row r="9" spans="1:2" x14ac:dyDescent="0.15">
      <c r="A9" s="7">
        <v>1.7</v>
      </c>
      <c r="B9" s="7">
        <v>1995.2</v>
      </c>
    </row>
    <row r="10" spans="1:2" x14ac:dyDescent="0.15">
      <c r="A10" s="7">
        <v>1.8</v>
      </c>
      <c r="B10" s="7">
        <v>1995.2</v>
      </c>
    </row>
    <row r="11" spans="1:2" x14ac:dyDescent="0.15">
      <c r="A11" s="7">
        <v>2.2000000000000002</v>
      </c>
      <c r="B11" s="7">
        <v>1995.2</v>
      </c>
    </row>
    <row r="12" spans="1:2" x14ac:dyDescent="0.15">
      <c r="A12" s="7">
        <v>1.5</v>
      </c>
      <c r="B12" s="7">
        <v>1995.3</v>
      </c>
    </row>
    <row r="13" spans="1:2" x14ac:dyDescent="0.15">
      <c r="A13" s="7">
        <v>1.5</v>
      </c>
      <c r="B13" s="7">
        <v>1995.3</v>
      </c>
    </row>
    <row r="14" spans="1:2" x14ac:dyDescent="0.15">
      <c r="A14" s="7">
        <v>1.7</v>
      </c>
      <c r="B14" s="7">
        <v>1995.3</v>
      </c>
    </row>
    <row r="15" spans="1:2" x14ac:dyDescent="0.15">
      <c r="A15" s="7">
        <v>0.7</v>
      </c>
      <c r="B15" s="7">
        <v>1995.4</v>
      </c>
    </row>
    <row r="16" spans="1:2" x14ac:dyDescent="0.15">
      <c r="A16" s="7">
        <v>1.2</v>
      </c>
      <c r="B16" s="7">
        <v>1995.4</v>
      </c>
    </row>
    <row r="17" spans="1:2" x14ac:dyDescent="0.15">
      <c r="A17" s="7">
        <v>1.1000000000000001</v>
      </c>
      <c r="B17" s="7">
        <v>1995.4</v>
      </c>
    </row>
    <row r="18" spans="1:2" x14ac:dyDescent="0.15">
      <c r="A18" s="7">
        <v>1.5</v>
      </c>
      <c r="B18" s="7">
        <v>1995.4</v>
      </c>
    </row>
    <row r="19" spans="1:2" x14ac:dyDescent="0.15">
      <c r="A19" s="7">
        <v>1.9</v>
      </c>
      <c r="B19" s="7">
        <v>1995.5</v>
      </c>
    </row>
    <row r="20" spans="1:2" x14ac:dyDescent="0.15">
      <c r="A20" s="7">
        <v>1.9</v>
      </c>
      <c r="B20" s="7">
        <v>1995.5</v>
      </c>
    </row>
    <row r="21" spans="1:2" x14ac:dyDescent="0.15">
      <c r="A21" s="7">
        <v>2.1</v>
      </c>
      <c r="B21" s="7">
        <v>1995.5</v>
      </c>
    </row>
    <row r="22" spans="1:2" x14ac:dyDescent="0.15">
      <c r="A22" s="7">
        <v>2</v>
      </c>
      <c r="B22" s="7">
        <v>1995.5</v>
      </c>
    </row>
    <row r="23" spans="1:2" x14ac:dyDescent="0.15">
      <c r="A23" s="7">
        <v>2.2000000000000002</v>
      </c>
      <c r="B23" s="7">
        <v>1995.6</v>
      </c>
    </row>
    <row r="24" spans="1:2" x14ac:dyDescent="0.15">
      <c r="A24" s="7">
        <v>2.1</v>
      </c>
      <c r="B24" s="7">
        <v>1995.6</v>
      </c>
    </row>
    <row r="25" spans="1:2" x14ac:dyDescent="0.15">
      <c r="A25" s="7">
        <v>1.9</v>
      </c>
      <c r="B25" s="7">
        <v>1995.6</v>
      </c>
    </row>
    <row r="26" spans="1:2" x14ac:dyDescent="0.15">
      <c r="A26" s="7">
        <v>1.8</v>
      </c>
      <c r="B26" s="7">
        <v>1995.7</v>
      </c>
    </row>
    <row r="27" spans="1:2" x14ac:dyDescent="0.15">
      <c r="A27" s="7">
        <v>1.6</v>
      </c>
      <c r="B27" s="7">
        <v>1995.7</v>
      </c>
    </row>
    <row r="28" spans="1:2" x14ac:dyDescent="0.15">
      <c r="A28" s="7">
        <v>1.6</v>
      </c>
      <c r="B28" s="7">
        <v>1995.7</v>
      </c>
    </row>
    <row r="29" spans="1:2" x14ac:dyDescent="0.15">
      <c r="A29" s="7">
        <v>1.6</v>
      </c>
      <c r="B29" s="7">
        <v>1995.7</v>
      </c>
    </row>
    <row r="30" spans="1:2" x14ac:dyDescent="0.15">
      <c r="A30" s="7">
        <v>1.6</v>
      </c>
      <c r="B30" s="7">
        <v>1995.8</v>
      </c>
    </row>
    <row r="31" spans="1:2" x14ac:dyDescent="0.15">
      <c r="A31" s="7">
        <v>1.5</v>
      </c>
      <c r="B31" s="7">
        <v>1995.8</v>
      </c>
    </row>
    <row r="32" spans="1:2" x14ac:dyDescent="0.15">
      <c r="A32" s="7">
        <v>1.5</v>
      </c>
      <c r="B32" s="7">
        <v>1995.8</v>
      </c>
    </row>
    <row r="33" spans="1:2" x14ac:dyDescent="0.15">
      <c r="A33" s="7">
        <v>1.5</v>
      </c>
      <c r="B33" s="7">
        <v>1995.8</v>
      </c>
    </row>
    <row r="34" spans="1:2" x14ac:dyDescent="0.15">
      <c r="A34" s="7">
        <v>1.5</v>
      </c>
      <c r="B34" s="7">
        <v>1995.9</v>
      </c>
    </row>
    <row r="35" spans="1:2" x14ac:dyDescent="0.15">
      <c r="A35" s="7">
        <v>1.5</v>
      </c>
      <c r="B35" s="7">
        <v>1995.9</v>
      </c>
    </row>
    <row r="36" spans="1:2" x14ac:dyDescent="0.15">
      <c r="A36" s="7">
        <v>1.5</v>
      </c>
      <c r="B36" s="7">
        <v>1995.9</v>
      </c>
    </row>
    <row r="37" spans="1:2" x14ac:dyDescent="0.15">
      <c r="A37" s="7">
        <v>1.5</v>
      </c>
      <c r="B37" s="7">
        <v>1996</v>
      </c>
    </row>
    <row r="38" spans="1:2" x14ac:dyDescent="0.15">
      <c r="A38" s="7">
        <v>2.2000000000000002</v>
      </c>
      <c r="B38" s="7">
        <v>1996</v>
      </c>
    </row>
    <row r="39" spans="1:2" x14ac:dyDescent="0.15">
      <c r="A39" s="7">
        <v>1.5</v>
      </c>
      <c r="B39" s="7">
        <v>1996</v>
      </c>
    </row>
    <row r="40" spans="1:2" x14ac:dyDescent="0.15">
      <c r="A40" s="7">
        <v>1.5</v>
      </c>
      <c r="B40" s="7">
        <v>1996</v>
      </c>
    </row>
    <row r="41" spans="1:2" x14ac:dyDescent="0.15">
      <c r="A41" s="7">
        <v>1.5</v>
      </c>
      <c r="B41" s="7">
        <v>1996.1</v>
      </c>
    </row>
    <row r="42" spans="1:2" x14ac:dyDescent="0.15">
      <c r="A42" s="7">
        <v>1.7</v>
      </c>
      <c r="B42" s="7">
        <v>1996.1</v>
      </c>
    </row>
    <row r="43" spans="1:2" x14ac:dyDescent="0.15">
      <c r="A43" s="7">
        <v>1.6</v>
      </c>
      <c r="B43" s="7">
        <v>1996.1</v>
      </c>
    </row>
    <row r="44" spans="1:2" x14ac:dyDescent="0.15">
      <c r="A44" s="7">
        <v>1.7</v>
      </c>
      <c r="B44" s="7">
        <v>1996.1</v>
      </c>
    </row>
    <row r="45" spans="1:2" x14ac:dyDescent="0.15">
      <c r="A45" s="7">
        <v>1.6</v>
      </c>
      <c r="B45" s="7">
        <v>1996.2</v>
      </c>
    </row>
    <row r="46" spans="1:2" x14ac:dyDescent="0.15">
      <c r="A46" s="7">
        <v>1</v>
      </c>
      <c r="B46" s="7">
        <v>1996.2</v>
      </c>
    </row>
    <row r="47" spans="1:2" x14ac:dyDescent="0.15">
      <c r="A47" s="7">
        <v>1.1000000000000001</v>
      </c>
      <c r="B47" s="7">
        <v>1996.2</v>
      </c>
    </row>
    <row r="48" spans="1:2" x14ac:dyDescent="0.15">
      <c r="A48" s="7">
        <v>1.5</v>
      </c>
      <c r="B48" s="7">
        <v>1996.3</v>
      </c>
    </row>
    <row r="49" spans="1:2" x14ac:dyDescent="0.15">
      <c r="A49" s="7">
        <v>1.7</v>
      </c>
      <c r="B49" s="7">
        <v>1996.3</v>
      </c>
    </row>
    <row r="50" spans="1:2" x14ac:dyDescent="0.15">
      <c r="A50" s="7">
        <v>0.8</v>
      </c>
      <c r="B50" s="7">
        <v>1996.3</v>
      </c>
    </row>
    <row r="51" spans="1:2" x14ac:dyDescent="0.15">
      <c r="A51" s="7">
        <v>0.9</v>
      </c>
      <c r="B51" s="7">
        <v>1996.3</v>
      </c>
    </row>
    <row r="52" spans="1:2" x14ac:dyDescent="0.15">
      <c r="A52" s="7">
        <v>1.3</v>
      </c>
      <c r="B52" s="7">
        <v>1996.4</v>
      </c>
    </row>
    <row r="53" spans="1:2" x14ac:dyDescent="0.15">
      <c r="A53" s="7">
        <v>1.9</v>
      </c>
      <c r="B53" s="7">
        <v>1996.4</v>
      </c>
    </row>
    <row r="54" spans="1:2" x14ac:dyDescent="0.15">
      <c r="A54" s="7">
        <v>0.8</v>
      </c>
      <c r="B54" s="7">
        <v>1996.4</v>
      </c>
    </row>
    <row r="55" spans="1:2" x14ac:dyDescent="0.15">
      <c r="A55" s="7">
        <v>1.8</v>
      </c>
      <c r="B55" s="7">
        <v>1996.5</v>
      </c>
    </row>
    <row r="56" spans="1:2" x14ac:dyDescent="0.15">
      <c r="A56" s="7">
        <v>1.9</v>
      </c>
      <c r="B56" s="7">
        <v>1996.5</v>
      </c>
    </row>
    <row r="57" spans="1:2" x14ac:dyDescent="0.15">
      <c r="A57" s="7">
        <v>2.1</v>
      </c>
      <c r="B57" s="7">
        <v>1996.5</v>
      </c>
    </row>
    <row r="58" spans="1:2" x14ac:dyDescent="0.15">
      <c r="A58" s="7">
        <v>2</v>
      </c>
      <c r="B58" s="7">
        <v>1996.5</v>
      </c>
    </row>
    <row r="59" spans="1:2" x14ac:dyDescent="0.15">
      <c r="A59" s="7">
        <v>1.9</v>
      </c>
      <c r="B59" s="7">
        <v>1996.6</v>
      </c>
    </row>
    <row r="60" spans="1:2" x14ac:dyDescent="0.15">
      <c r="A60" s="7">
        <v>1.9</v>
      </c>
      <c r="B60" s="7">
        <v>1996.6</v>
      </c>
    </row>
    <row r="61" spans="1:2" x14ac:dyDescent="0.15">
      <c r="A61" s="7">
        <v>1.9</v>
      </c>
      <c r="B61" s="7">
        <v>1996.6</v>
      </c>
    </row>
    <row r="62" spans="1:2" x14ac:dyDescent="0.15">
      <c r="A62" s="7">
        <v>1.9</v>
      </c>
      <c r="B62" s="7">
        <v>1996.6</v>
      </c>
    </row>
    <row r="63" spans="1:2" x14ac:dyDescent="0.15">
      <c r="A63" s="7">
        <v>1.6</v>
      </c>
      <c r="B63" s="7">
        <v>1996.7</v>
      </c>
    </row>
    <row r="64" spans="1:2" x14ac:dyDescent="0.15">
      <c r="A64" s="7">
        <v>1.6</v>
      </c>
      <c r="B64" s="7">
        <v>1996.7</v>
      </c>
    </row>
    <row r="65" spans="1:2" x14ac:dyDescent="0.15">
      <c r="A65" s="7">
        <v>1.5</v>
      </c>
      <c r="B65" s="7">
        <v>1996.7</v>
      </c>
    </row>
    <row r="66" spans="1:2" x14ac:dyDescent="0.15">
      <c r="A66" s="7">
        <v>1.5</v>
      </c>
      <c r="B66" s="7">
        <v>1996.8</v>
      </c>
    </row>
    <row r="67" spans="1:2" x14ac:dyDescent="0.15">
      <c r="A67" s="7">
        <v>1.5</v>
      </c>
      <c r="B67" s="7">
        <v>1996.8</v>
      </c>
    </row>
    <row r="68" spans="1:2" x14ac:dyDescent="0.15">
      <c r="A68" s="7">
        <v>1.5</v>
      </c>
      <c r="B68" s="7">
        <v>1996.8</v>
      </c>
    </row>
    <row r="69" spans="1:2" x14ac:dyDescent="0.15">
      <c r="A69" s="7">
        <v>1.5</v>
      </c>
      <c r="B69" s="7">
        <v>1996.8</v>
      </c>
    </row>
    <row r="70" spans="1:2" x14ac:dyDescent="0.15">
      <c r="A70" s="7">
        <v>1.6</v>
      </c>
      <c r="B70" s="7">
        <v>1996.9</v>
      </c>
    </row>
    <row r="71" spans="1:2" x14ac:dyDescent="0.15">
      <c r="A71" s="7">
        <v>1.6</v>
      </c>
      <c r="B71" s="7">
        <v>1996.9</v>
      </c>
    </row>
    <row r="72" spans="1:2" x14ac:dyDescent="0.15">
      <c r="A72" s="7">
        <v>1.6</v>
      </c>
      <c r="B72" s="7">
        <v>1996.9</v>
      </c>
    </row>
    <row r="73" spans="1:2" x14ac:dyDescent="0.15">
      <c r="A73" s="7">
        <v>1.6</v>
      </c>
      <c r="B73" s="7">
        <v>1996.9</v>
      </c>
    </row>
    <row r="74" spans="1:2" x14ac:dyDescent="0.15">
      <c r="A74" s="7">
        <v>1.6</v>
      </c>
      <c r="B74" s="7">
        <v>1997</v>
      </c>
    </row>
    <row r="75" spans="1:2" x14ac:dyDescent="0.15">
      <c r="A75" s="7">
        <v>1.5</v>
      </c>
      <c r="B75" s="7">
        <v>1997</v>
      </c>
    </row>
    <row r="76" spans="1:2" x14ac:dyDescent="0.15">
      <c r="A76" s="7">
        <v>1.5</v>
      </c>
      <c r="B76" s="7">
        <v>1997</v>
      </c>
    </row>
    <row r="77" spans="1:2" x14ac:dyDescent="0.15">
      <c r="A77" s="7">
        <v>1.6</v>
      </c>
      <c r="B77" s="7">
        <v>1997.1</v>
      </c>
    </row>
    <row r="78" spans="1:2" x14ac:dyDescent="0.15">
      <c r="A78" s="7">
        <v>1.5</v>
      </c>
      <c r="B78" s="7">
        <v>1997.1</v>
      </c>
    </row>
    <row r="79" spans="1:2" x14ac:dyDescent="0.15">
      <c r="A79" s="7">
        <v>1.5</v>
      </c>
      <c r="B79" s="7">
        <v>1997.1</v>
      </c>
    </row>
    <row r="80" spans="1:2" x14ac:dyDescent="0.15">
      <c r="A80" s="7">
        <v>1.5</v>
      </c>
      <c r="B80" s="7">
        <v>1997.1</v>
      </c>
    </row>
    <row r="81" spans="1:2" x14ac:dyDescent="0.15">
      <c r="A81" s="7">
        <v>1.5</v>
      </c>
      <c r="B81" s="7">
        <v>1997.2</v>
      </c>
    </row>
    <row r="82" spans="1:2" x14ac:dyDescent="0.15">
      <c r="A82" s="7">
        <v>1.5</v>
      </c>
      <c r="B82" s="7">
        <v>1997.2</v>
      </c>
    </row>
    <row r="83" spans="1:2" x14ac:dyDescent="0.15">
      <c r="A83" s="7">
        <v>1.3</v>
      </c>
      <c r="B83" s="7">
        <v>1997.2</v>
      </c>
    </row>
    <row r="84" spans="1:2" x14ac:dyDescent="0.15">
      <c r="A84" s="7">
        <v>1.5</v>
      </c>
      <c r="B84" s="7">
        <v>1997.2</v>
      </c>
    </row>
    <row r="85" spans="1:2" x14ac:dyDescent="0.15">
      <c r="A85" s="7">
        <v>0.9</v>
      </c>
      <c r="B85" s="7">
        <v>1997.3</v>
      </c>
    </row>
    <row r="86" spans="1:2" x14ac:dyDescent="0.15">
      <c r="A86" s="7">
        <v>1.3</v>
      </c>
      <c r="B86" s="7">
        <v>1997.3</v>
      </c>
    </row>
    <row r="87" spans="1:2" x14ac:dyDescent="0.15">
      <c r="A87" s="7">
        <v>1.1000000000000001</v>
      </c>
      <c r="B87" s="7">
        <v>1997.3</v>
      </c>
    </row>
    <row r="88" spans="1:2" x14ac:dyDescent="0.15">
      <c r="A88" s="7">
        <v>0.7</v>
      </c>
      <c r="B88" s="7">
        <v>1997.4</v>
      </c>
    </row>
    <row r="89" spans="1:2" x14ac:dyDescent="0.15">
      <c r="A89" s="7">
        <v>0.8</v>
      </c>
      <c r="B89" s="7">
        <v>1997.4</v>
      </c>
    </row>
    <row r="90" spans="1:2" x14ac:dyDescent="0.15">
      <c r="A90" s="7">
        <v>1.1000000000000001</v>
      </c>
      <c r="B90" s="7">
        <v>1997.4</v>
      </c>
    </row>
    <row r="91" spans="1:2" x14ac:dyDescent="0.15">
      <c r="A91" s="7">
        <v>1.2</v>
      </c>
      <c r="B91" s="7">
        <v>1997.4</v>
      </c>
    </row>
    <row r="92" spans="1:2" x14ac:dyDescent="0.15">
      <c r="A92" s="7">
        <v>1.8</v>
      </c>
      <c r="B92" s="7">
        <v>1997.5</v>
      </c>
    </row>
    <row r="93" spans="1:2" x14ac:dyDescent="0.15">
      <c r="A93" s="7">
        <v>2.1</v>
      </c>
      <c r="B93" s="7">
        <v>1997.5</v>
      </c>
    </row>
    <row r="94" spans="1:2" x14ac:dyDescent="0.15">
      <c r="A94" s="7">
        <v>2</v>
      </c>
      <c r="B94" s="7">
        <v>1997.5</v>
      </c>
    </row>
    <row r="95" spans="1:2" x14ac:dyDescent="0.15">
      <c r="A95" s="7">
        <v>2.1</v>
      </c>
      <c r="B95" s="7">
        <v>1997.5</v>
      </c>
    </row>
    <row r="96" spans="1:2" x14ac:dyDescent="0.15">
      <c r="A96" s="7">
        <v>2.2000000000000002</v>
      </c>
      <c r="B96" s="7">
        <v>1997.6</v>
      </c>
    </row>
    <row r="97" spans="1:2" x14ac:dyDescent="0.15">
      <c r="A97" s="7">
        <v>2.1</v>
      </c>
      <c r="B97" s="7">
        <v>1997.6</v>
      </c>
    </row>
    <row r="98" spans="1:2" x14ac:dyDescent="0.15">
      <c r="A98" s="7">
        <v>1.9</v>
      </c>
      <c r="B98" s="7">
        <v>1997.6</v>
      </c>
    </row>
    <row r="99" spans="1:2" x14ac:dyDescent="0.15">
      <c r="A99" s="7">
        <v>1.8</v>
      </c>
      <c r="B99" s="7">
        <v>1997.7</v>
      </c>
    </row>
    <row r="100" spans="1:2" x14ac:dyDescent="0.15">
      <c r="A100" s="7">
        <v>1.7</v>
      </c>
      <c r="B100" s="7">
        <v>1997.7</v>
      </c>
    </row>
    <row r="101" spans="1:2" x14ac:dyDescent="0.15">
      <c r="A101" s="7">
        <v>1.6</v>
      </c>
      <c r="B101" s="7">
        <v>1997.7</v>
      </c>
    </row>
    <row r="102" spans="1:2" x14ac:dyDescent="0.15">
      <c r="A102" s="7">
        <v>1.5</v>
      </c>
      <c r="B102" s="7">
        <v>1997.7</v>
      </c>
    </row>
    <row r="103" spans="1:2" x14ac:dyDescent="0.15">
      <c r="A103" s="7">
        <v>1.5</v>
      </c>
      <c r="B103" s="7">
        <v>1997.8</v>
      </c>
    </row>
    <row r="104" spans="1:2" x14ac:dyDescent="0.15">
      <c r="A104" s="7">
        <v>2.2000000000000002</v>
      </c>
      <c r="B104" s="7">
        <v>1997.8</v>
      </c>
    </row>
    <row r="105" spans="1:2" x14ac:dyDescent="0.15">
      <c r="A105" s="7">
        <v>1.5</v>
      </c>
      <c r="B105" s="7">
        <v>1997.8</v>
      </c>
    </row>
    <row r="106" spans="1:2" x14ac:dyDescent="0.15">
      <c r="A106" s="7">
        <v>1.5</v>
      </c>
      <c r="B106" s="7">
        <v>1997.8</v>
      </c>
    </row>
    <row r="107" spans="1:2" x14ac:dyDescent="0.15">
      <c r="A107" s="7">
        <v>1.5</v>
      </c>
      <c r="B107" s="7">
        <v>1997.9</v>
      </c>
    </row>
    <row r="108" spans="1:2" x14ac:dyDescent="0.15">
      <c r="A108" s="7">
        <v>1.5</v>
      </c>
      <c r="B108" s="7">
        <v>1997.9</v>
      </c>
    </row>
    <row r="109" spans="1:2" x14ac:dyDescent="0.15">
      <c r="A109" s="7">
        <v>1.6</v>
      </c>
      <c r="B109" s="7">
        <v>1997.9</v>
      </c>
    </row>
    <row r="110" spans="1:2" x14ac:dyDescent="0.15">
      <c r="A110" s="7">
        <v>1.5</v>
      </c>
      <c r="B110" s="7">
        <v>1998</v>
      </c>
    </row>
    <row r="111" spans="1:2" x14ac:dyDescent="0.15">
      <c r="A111" s="7">
        <v>1.6</v>
      </c>
      <c r="B111" s="7">
        <v>1998</v>
      </c>
    </row>
    <row r="112" spans="1:2" x14ac:dyDescent="0.15">
      <c r="A112" s="7">
        <v>1.5</v>
      </c>
      <c r="B112" s="7">
        <v>1998</v>
      </c>
    </row>
    <row r="113" spans="1:2" x14ac:dyDescent="0.15">
      <c r="A113" s="7">
        <v>1.6</v>
      </c>
      <c r="B113" s="7">
        <v>1998</v>
      </c>
    </row>
    <row r="114" spans="1:2" x14ac:dyDescent="0.15">
      <c r="A114" s="7">
        <v>1.8</v>
      </c>
      <c r="B114" s="7">
        <v>1998.1</v>
      </c>
    </row>
    <row r="115" spans="1:2" x14ac:dyDescent="0.15">
      <c r="A115" s="7">
        <v>1.7</v>
      </c>
      <c r="B115" s="7">
        <v>1998.1</v>
      </c>
    </row>
    <row r="116" spans="1:2" x14ac:dyDescent="0.15">
      <c r="A116" s="7">
        <v>1.7</v>
      </c>
      <c r="B116" s="7">
        <v>1998.1</v>
      </c>
    </row>
    <row r="117" spans="1:2" x14ac:dyDescent="0.15">
      <c r="A117" s="7">
        <v>1.6</v>
      </c>
      <c r="B117" s="7">
        <v>1998.1</v>
      </c>
    </row>
    <row r="118" spans="1:2" x14ac:dyDescent="0.15">
      <c r="A118" s="7">
        <v>1.6</v>
      </c>
      <c r="B118" s="7">
        <v>1998.2</v>
      </c>
    </row>
    <row r="119" spans="1:2" x14ac:dyDescent="0.15">
      <c r="A119" s="7">
        <v>1.6</v>
      </c>
      <c r="B119" s="7">
        <v>1998.2</v>
      </c>
    </row>
    <row r="120" spans="1:2" x14ac:dyDescent="0.15">
      <c r="A120" s="7">
        <v>1.2</v>
      </c>
      <c r="B120" s="7">
        <v>1998.2</v>
      </c>
    </row>
    <row r="121" spans="1:2" x14ac:dyDescent="0.15">
      <c r="A121" s="7">
        <v>1.5</v>
      </c>
      <c r="B121" s="7">
        <v>1998.3</v>
      </c>
    </row>
    <row r="122" spans="1:2" x14ac:dyDescent="0.15">
      <c r="A122" s="7">
        <v>1.5</v>
      </c>
      <c r="B122" s="7">
        <v>1998.3</v>
      </c>
    </row>
    <row r="123" spans="1:2" x14ac:dyDescent="0.15">
      <c r="A123" s="7">
        <v>1.2</v>
      </c>
      <c r="B123" s="7">
        <v>1998.3</v>
      </c>
    </row>
    <row r="124" spans="1:2" x14ac:dyDescent="0.15">
      <c r="A124" s="7">
        <v>1.4</v>
      </c>
      <c r="B124" s="7">
        <v>1998.3</v>
      </c>
    </row>
    <row r="125" spans="1:2" x14ac:dyDescent="0.15">
      <c r="A125" s="7">
        <v>1.3</v>
      </c>
      <c r="B125" s="7">
        <v>1998.4</v>
      </c>
    </row>
    <row r="126" spans="1:2" x14ac:dyDescent="0.15">
      <c r="A126" s="7">
        <v>1.1000000000000001</v>
      </c>
      <c r="B126" s="7">
        <v>1998.4</v>
      </c>
    </row>
    <row r="127" spans="1:2" x14ac:dyDescent="0.15">
      <c r="A127" s="7">
        <v>1.4</v>
      </c>
      <c r="B127" s="7">
        <v>1998.4</v>
      </c>
    </row>
    <row r="128" spans="1:2" x14ac:dyDescent="0.15">
      <c r="A128" s="7">
        <v>2</v>
      </c>
      <c r="B128" s="7">
        <v>1998.4</v>
      </c>
    </row>
    <row r="129" spans="1:2" x14ac:dyDescent="0.15">
      <c r="A129" s="7">
        <v>1.8</v>
      </c>
      <c r="B129" s="7">
        <v>1998.5</v>
      </c>
    </row>
    <row r="130" spans="1:2" x14ac:dyDescent="0.15">
      <c r="A130" s="7">
        <v>1.6</v>
      </c>
      <c r="B130" s="7">
        <v>1998.5</v>
      </c>
    </row>
    <row r="131" spans="1:2" x14ac:dyDescent="0.15">
      <c r="A131" s="7">
        <v>1.9</v>
      </c>
      <c r="B131" s="7">
        <v>1998.5</v>
      </c>
    </row>
    <row r="132" spans="1:2" x14ac:dyDescent="0.15">
      <c r="A132" s="7">
        <v>1.6</v>
      </c>
      <c r="B132" s="7">
        <v>1998.6</v>
      </c>
    </row>
    <row r="133" spans="1:2" x14ac:dyDescent="0.15">
      <c r="A133" s="7">
        <v>1.8</v>
      </c>
      <c r="B133" s="7">
        <v>1998.6</v>
      </c>
    </row>
    <row r="134" spans="1:2" x14ac:dyDescent="0.15">
      <c r="A134" s="7">
        <v>2</v>
      </c>
      <c r="B134" s="7">
        <v>1998.6</v>
      </c>
    </row>
    <row r="135" spans="1:2" x14ac:dyDescent="0.15">
      <c r="A135" s="7">
        <v>1.6</v>
      </c>
      <c r="B135" s="7">
        <v>1998.6</v>
      </c>
    </row>
    <row r="136" spans="1:2" x14ac:dyDescent="0.15">
      <c r="A136" s="7">
        <v>1.6</v>
      </c>
      <c r="B136" s="7">
        <v>1998.7</v>
      </c>
    </row>
    <row r="137" spans="1:2" x14ac:dyDescent="0.15">
      <c r="A137" s="7">
        <v>1.6</v>
      </c>
      <c r="B137" s="7">
        <v>1998.7</v>
      </c>
    </row>
    <row r="138" spans="1:2" x14ac:dyDescent="0.15">
      <c r="A138" s="7">
        <v>1.5</v>
      </c>
      <c r="B138" s="7">
        <v>1998.7</v>
      </c>
    </row>
    <row r="139" spans="1:2" x14ac:dyDescent="0.15">
      <c r="A139" s="7">
        <v>1.5</v>
      </c>
      <c r="B139" s="7">
        <v>1998.8</v>
      </c>
    </row>
    <row r="140" spans="1:2" x14ac:dyDescent="0.15">
      <c r="A140" s="7">
        <v>1.5</v>
      </c>
      <c r="B140" s="7">
        <v>1998.8</v>
      </c>
    </row>
    <row r="141" spans="1:2" x14ac:dyDescent="0.15">
      <c r="A141" s="7">
        <v>1.6</v>
      </c>
      <c r="B141" s="7">
        <v>1998.8</v>
      </c>
    </row>
    <row r="142" spans="1:2" x14ac:dyDescent="0.15">
      <c r="A142" s="7">
        <v>1.6</v>
      </c>
      <c r="B142" s="7">
        <v>1998.8</v>
      </c>
    </row>
    <row r="143" spans="1:2" x14ac:dyDescent="0.15">
      <c r="A143" s="7">
        <v>1.6</v>
      </c>
      <c r="B143" s="7">
        <v>1998.9</v>
      </c>
    </row>
    <row r="144" spans="1:2" x14ac:dyDescent="0.15">
      <c r="A144" s="7">
        <v>1.6</v>
      </c>
      <c r="B144" s="7">
        <v>1998.9</v>
      </c>
    </row>
    <row r="145" spans="1:2" x14ac:dyDescent="0.15">
      <c r="A145" s="7">
        <v>1.6</v>
      </c>
      <c r="B145" s="7">
        <v>1998.9</v>
      </c>
    </row>
    <row r="146" spans="1:2" x14ac:dyDescent="0.15">
      <c r="A146" s="7">
        <v>1.6</v>
      </c>
      <c r="B146" s="7">
        <v>1998.9</v>
      </c>
    </row>
    <row r="147" spans="1:2" x14ac:dyDescent="0.15">
      <c r="A147" s="7">
        <v>1.7</v>
      </c>
      <c r="B147" s="7">
        <v>1999</v>
      </c>
    </row>
    <row r="148" spans="1:2" x14ac:dyDescent="0.15">
      <c r="A148" s="7">
        <v>1.7</v>
      </c>
      <c r="B148" s="7">
        <v>1999</v>
      </c>
    </row>
    <row r="149" spans="1:2" x14ac:dyDescent="0.15">
      <c r="A149" s="7">
        <v>1.7</v>
      </c>
      <c r="B149" s="7">
        <v>1999</v>
      </c>
    </row>
    <row r="150" spans="1:2" x14ac:dyDescent="0.15">
      <c r="A150" s="7">
        <v>1.9</v>
      </c>
      <c r="B150" s="7">
        <v>1999.1</v>
      </c>
    </row>
    <row r="151" spans="1:2" x14ac:dyDescent="0.15">
      <c r="A151" s="7">
        <v>1.8</v>
      </c>
      <c r="B151" s="7">
        <v>1999.1</v>
      </c>
    </row>
    <row r="152" spans="1:2" x14ac:dyDescent="0.15">
      <c r="A152" s="7">
        <v>1.6</v>
      </c>
      <c r="B152" s="7">
        <v>1999.1</v>
      </c>
    </row>
    <row r="153" spans="1:2" x14ac:dyDescent="0.15">
      <c r="A153" s="7">
        <v>1.5</v>
      </c>
      <c r="B153" s="7">
        <v>1999.1</v>
      </c>
    </row>
    <row r="154" spans="1:2" x14ac:dyDescent="0.15">
      <c r="A154" s="7">
        <v>1.6</v>
      </c>
      <c r="B154" s="7">
        <v>1999.2</v>
      </c>
    </row>
    <row r="155" spans="1:2" x14ac:dyDescent="0.15">
      <c r="A155" s="7">
        <v>1.5</v>
      </c>
      <c r="B155" s="7">
        <v>1999.2</v>
      </c>
    </row>
    <row r="156" spans="1:2" x14ac:dyDescent="0.15">
      <c r="A156" s="7">
        <v>1.5</v>
      </c>
      <c r="B156" s="7">
        <v>1999.2</v>
      </c>
    </row>
    <row r="157" spans="1:2" x14ac:dyDescent="0.15">
      <c r="A157" s="7">
        <v>1.5</v>
      </c>
      <c r="B157" s="7">
        <v>1999.2</v>
      </c>
    </row>
    <row r="158" spans="1:2" x14ac:dyDescent="0.15">
      <c r="A158" s="7">
        <v>1</v>
      </c>
      <c r="B158" s="7">
        <v>1999.3</v>
      </c>
    </row>
    <row r="159" spans="1:2" x14ac:dyDescent="0.15">
      <c r="A159" s="7">
        <v>1.6</v>
      </c>
      <c r="B159" s="7">
        <v>1999.3</v>
      </c>
    </row>
    <row r="160" spans="1:2" x14ac:dyDescent="0.15">
      <c r="A160" s="7">
        <v>0.8</v>
      </c>
      <c r="B160" s="7">
        <v>1999.3</v>
      </c>
    </row>
    <row r="161" spans="1:2" x14ac:dyDescent="0.15">
      <c r="A161" s="7">
        <v>0.7</v>
      </c>
      <c r="B161" s="7">
        <v>1999.4</v>
      </c>
    </row>
    <row r="162" spans="1:2" x14ac:dyDescent="0.15">
      <c r="A162" s="7">
        <v>1.2</v>
      </c>
      <c r="B162" s="7">
        <v>1999.4</v>
      </c>
    </row>
    <row r="163" spans="1:2" x14ac:dyDescent="0.15">
      <c r="A163" s="7">
        <v>1.2</v>
      </c>
      <c r="B163" s="7">
        <v>1999.4</v>
      </c>
    </row>
    <row r="164" spans="1:2" x14ac:dyDescent="0.15">
      <c r="A164" s="7">
        <v>0.9</v>
      </c>
      <c r="B164" s="7">
        <v>1999.4</v>
      </c>
    </row>
    <row r="165" spans="1:2" x14ac:dyDescent="0.15">
      <c r="A165" s="7">
        <v>2.1</v>
      </c>
      <c r="B165" s="7">
        <v>1999.5</v>
      </c>
    </row>
    <row r="166" spans="1:2" x14ac:dyDescent="0.15">
      <c r="A166" s="7">
        <v>1.9</v>
      </c>
      <c r="B166" s="7">
        <v>1999.5</v>
      </c>
    </row>
    <row r="167" spans="1:2" x14ac:dyDescent="0.15">
      <c r="A167" s="7">
        <v>2.1</v>
      </c>
      <c r="B167" s="7">
        <v>1999.5</v>
      </c>
    </row>
    <row r="168" spans="1:2" x14ac:dyDescent="0.15">
      <c r="A168" s="7">
        <v>2</v>
      </c>
      <c r="B168" s="7">
        <v>1999.5</v>
      </c>
    </row>
    <row r="169" spans="1:2" x14ac:dyDescent="0.15">
      <c r="A169" s="7">
        <v>1.9</v>
      </c>
      <c r="B169" s="7">
        <v>1999.6</v>
      </c>
    </row>
    <row r="170" spans="1:2" x14ac:dyDescent="0.15">
      <c r="A170" s="7">
        <v>1.7</v>
      </c>
      <c r="B170" s="7">
        <v>1999.6</v>
      </c>
    </row>
    <row r="171" spans="1:2" x14ac:dyDescent="0.15">
      <c r="A171" s="7">
        <v>1.6</v>
      </c>
      <c r="B171" s="7">
        <v>1999.6</v>
      </c>
    </row>
    <row r="172" spans="1:2" x14ac:dyDescent="0.15">
      <c r="A172" s="7">
        <v>1.7</v>
      </c>
      <c r="B172" s="7">
        <v>1999.7</v>
      </c>
    </row>
    <row r="173" spans="1:2" x14ac:dyDescent="0.15">
      <c r="A173" s="7">
        <v>1.5</v>
      </c>
      <c r="B173" s="7">
        <v>1999.7</v>
      </c>
    </row>
    <row r="174" spans="1:2" x14ac:dyDescent="0.15">
      <c r="A174" s="7">
        <v>1.5</v>
      </c>
      <c r="B174" s="7">
        <v>1999.7</v>
      </c>
    </row>
    <row r="175" spans="1:2" x14ac:dyDescent="0.15">
      <c r="A175" s="7">
        <v>1.5</v>
      </c>
      <c r="B175" s="7">
        <v>1999.7</v>
      </c>
    </row>
    <row r="176" spans="1:2" x14ac:dyDescent="0.15">
      <c r="A176" s="7">
        <v>1.5</v>
      </c>
      <c r="B176" s="7">
        <v>1999.8</v>
      </c>
    </row>
    <row r="177" spans="1:2" x14ac:dyDescent="0.15">
      <c r="A177" s="7">
        <v>1.5</v>
      </c>
      <c r="B177" s="7">
        <v>1999.8</v>
      </c>
    </row>
    <row r="178" spans="1:2" x14ac:dyDescent="0.15">
      <c r="A178" s="7">
        <v>1.5</v>
      </c>
      <c r="B178" s="7">
        <v>1999.8</v>
      </c>
    </row>
    <row r="179" spans="1:2" x14ac:dyDescent="0.15">
      <c r="A179" s="7">
        <v>1.5</v>
      </c>
      <c r="B179" s="7">
        <v>1999.8</v>
      </c>
    </row>
    <row r="180" spans="1:2" x14ac:dyDescent="0.15">
      <c r="A180" s="7">
        <v>2.2000000000000002</v>
      </c>
      <c r="B180" s="7">
        <v>1999.9</v>
      </c>
    </row>
    <row r="181" spans="1:2" x14ac:dyDescent="0.15">
      <c r="A181" s="7">
        <v>2.2000000000000002</v>
      </c>
      <c r="B181" s="7">
        <v>1999.9</v>
      </c>
    </row>
    <row r="182" spans="1:2" x14ac:dyDescent="0.15">
      <c r="A182" s="7">
        <v>1.5</v>
      </c>
      <c r="B182" s="7">
        <v>1999.9</v>
      </c>
    </row>
    <row r="183" spans="1:2" x14ac:dyDescent="0.15">
      <c r="A183" s="7">
        <v>1.5</v>
      </c>
      <c r="B183" s="7">
        <v>2000</v>
      </c>
    </row>
    <row r="184" spans="1:2" x14ac:dyDescent="0.15">
      <c r="A184" s="7">
        <v>1.6</v>
      </c>
      <c r="B184" s="7">
        <v>2000</v>
      </c>
    </row>
    <row r="185" spans="1:2" x14ac:dyDescent="0.15">
      <c r="A185" s="7">
        <v>1.8</v>
      </c>
      <c r="B185" s="7">
        <v>2000</v>
      </c>
    </row>
    <row r="186" spans="1:2" x14ac:dyDescent="0.15">
      <c r="A186" s="7">
        <v>1.9</v>
      </c>
      <c r="B186" s="7">
        <v>2000</v>
      </c>
    </row>
    <row r="187" spans="1:2" x14ac:dyDescent="0.15">
      <c r="A187" s="7">
        <v>1.8</v>
      </c>
      <c r="B187" s="7">
        <v>2000.1</v>
      </c>
    </row>
    <row r="188" spans="1:2" x14ac:dyDescent="0.15">
      <c r="A188" s="7">
        <v>1.5</v>
      </c>
      <c r="B188" s="7">
        <v>2000.1</v>
      </c>
    </row>
    <row r="189" spans="1:2" x14ac:dyDescent="0.15">
      <c r="A189" s="7">
        <v>1.8</v>
      </c>
      <c r="B189" s="7">
        <v>2000.1</v>
      </c>
    </row>
    <row r="190" spans="1:2" x14ac:dyDescent="0.15">
      <c r="A190" s="7">
        <v>1.7</v>
      </c>
      <c r="B190" s="7">
        <v>2000.1</v>
      </c>
    </row>
    <row r="191" spans="1:2" x14ac:dyDescent="0.15">
      <c r="A191" s="7">
        <v>1.6</v>
      </c>
      <c r="B191" s="7">
        <v>2000.2</v>
      </c>
    </row>
    <row r="192" spans="1:2" x14ac:dyDescent="0.15">
      <c r="A192" s="7">
        <v>1.4</v>
      </c>
      <c r="B192" s="7">
        <v>2000.2</v>
      </c>
    </row>
    <row r="193" spans="1:2" x14ac:dyDescent="0.15">
      <c r="A193" s="7">
        <v>1.5</v>
      </c>
      <c r="B193" s="7">
        <v>2000.2</v>
      </c>
    </row>
    <row r="194" spans="1:2" x14ac:dyDescent="0.15">
      <c r="A194" s="7">
        <v>1.7</v>
      </c>
      <c r="B194" s="7">
        <v>2000.3</v>
      </c>
    </row>
    <row r="195" spans="1:2" x14ac:dyDescent="0.15">
      <c r="A195" s="7">
        <v>1.3</v>
      </c>
      <c r="B195" s="7">
        <v>2000.3</v>
      </c>
    </row>
    <row r="196" spans="1:2" x14ac:dyDescent="0.15">
      <c r="A196" s="7">
        <v>1.2</v>
      </c>
      <c r="B196" s="7">
        <v>2000.3</v>
      </c>
    </row>
    <row r="197" spans="1:2" x14ac:dyDescent="0.15">
      <c r="A197" s="7">
        <v>0.8</v>
      </c>
      <c r="B197" s="7">
        <v>2000.3</v>
      </c>
    </row>
    <row r="198" spans="1:2" x14ac:dyDescent="0.15">
      <c r="A198" s="7">
        <v>0.8</v>
      </c>
      <c r="B198" s="7">
        <v>2000.4</v>
      </c>
    </row>
    <row r="199" spans="1:2" x14ac:dyDescent="0.15">
      <c r="A199" s="7">
        <v>0.9</v>
      </c>
      <c r="B199" s="7">
        <v>2000.4</v>
      </c>
    </row>
    <row r="200" spans="1:2" x14ac:dyDescent="0.15">
      <c r="A200" s="7">
        <v>0.8</v>
      </c>
      <c r="B200" s="7">
        <v>2000.4</v>
      </c>
    </row>
    <row r="201" spans="1:2" x14ac:dyDescent="0.15">
      <c r="A201" s="7">
        <v>1.5</v>
      </c>
      <c r="B201" s="7">
        <v>2000.4</v>
      </c>
    </row>
    <row r="202" spans="1:2" x14ac:dyDescent="0.15">
      <c r="A202" s="7">
        <v>1.6</v>
      </c>
      <c r="B202" s="7">
        <v>2000.5</v>
      </c>
    </row>
    <row r="203" spans="1:2" x14ac:dyDescent="0.15">
      <c r="A203" s="7">
        <v>1.5</v>
      </c>
      <c r="B203" s="7">
        <v>2000.5</v>
      </c>
    </row>
    <row r="204" spans="1:2" x14ac:dyDescent="0.15">
      <c r="A204" s="7">
        <v>1.9</v>
      </c>
      <c r="B204" s="7">
        <v>2000.5</v>
      </c>
    </row>
    <row r="205" spans="1:2" x14ac:dyDescent="0.15">
      <c r="A205" s="7">
        <v>1.9</v>
      </c>
      <c r="B205" s="7">
        <v>2000.6</v>
      </c>
    </row>
    <row r="206" spans="1:2" x14ac:dyDescent="0.15">
      <c r="A206" s="7">
        <v>1.9</v>
      </c>
      <c r="B206" s="7">
        <v>2000.6</v>
      </c>
    </row>
    <row r="207" spans="1:2" x14ac:dyDescent="0.15">
      <c r="A207" s="7">
        <v>1.8</v>
      </c>
      <c r="B207" s="7">
        <v>2000.6</v>
      </c>
    </row>
    <row r="208" spans="1:2" x14ac:dyDescent="0.15">
      <c r="A208" s="7">
        <v>1.7</v>
      </c>
      <c r="B208" s="7">
        <v>2000.6</v>
      </c>
    </row>
    <row r="209" spans="1:2" x14ac:dyDescent="0.15">
      <c r="A209" s="7">
        <v>1.7</v>
      </c>
      <c r="B209" s="7">
        <v>2000.7</v>
      </c>
    </row>
    <row r="210" spans="1:2" x14ac:dyDescent="0.15">
      <c r="A210" s="7">
        <v>1.5</v>
      </c>
      <c r="B210" s="7">
        <v>2000.7</v>
      </c>
    </row>
    <row r="211" spans="1:2" x14ac:dyDescent="0.15">
      <c r="A211" s="7">
        <v>1.5</v>
      </c>
      <c r="B211" s="7">
        <v>2000.7</v>
      </c>
    </row>
    <row r="212" spans="1:2" x14ac:dyDescent="0.15">
      <c r="A212" s="7">
        <v>1.5</v>
      </c>
      <c r="B212" s="7">
        <v>2000.7</v>
      </c>
    </row>
    <row r="213" spans="1:2" x14ac:dyDescent="0.15">
      <c r="A213" s="7">
        <v>1.5</v>
      </c>
      <c r="B213" s="7">
        <v>2000.8</v>
      </c>
    </row>
    <row r="214" spans="1:2" x14ac:dyDescent="0.15">
      <c r="A214" s="7">
        <v>1.5</v>
      </c>
      <c r="B214" s="7">
        <v>2000.8</v>
      </c>
    </row>
    <row r="215" spans="1:2" x14ac:dyDescent="0.15">
      <c r="A215" s="7">
        <v>1.5</v>
      </c>
      <c r="B215" s="7">
        <v>2000.8</v>
      </c>
    </row>
    <row r="216" spans="1:2" x14ac:dyDescent="0.15">
      <c r="A216" s="7">
        <v>1.5</v>
      </c>
      <c r="B216" s="7">
        <v>2000.9</v>
      </c>
    </row>
    <row r="217" spans="1:2" x14ac:dyDescent="0.15">
      <c r="A217" s="7">
        <v>1.5</v>
      </c>
      <c r="B217" s="7">
        <v>2000.9</v>
      </c>
    </row>
    <row r="218" spans="1:2" x14ac:dyDescent="0.15">
      <c r="A218" s="7">
        <v>1.5</v>
      </c>
      <c r="B218" s="7">
        <v>2000.9</v>
      </c>
    </row>
    <row r="219" spans="1:2" x14ac:dyDescent="0.15">
      <c r="A219" s="7">
        <v>1.5</v>
      </c>
      <c r="B219" s="7">
        <v>2000.9</v>
      </c>
    </row>
    <row r="220" spans="1:2" x14ac:dyDescent="0.15">
      <c r="A220" s="7">
        <v>1.5</v>
      </c>
      <c r="B220" s="7">
        <v>2001</v>
      </c>
    </row>
    <row r="221" spans="1:2" x14ac:dyDescent="0.15">
      <c r="A221" s="7">
        <v>1.5</v>
      </c>
      <c r="B221" s="7">
        <v>2001</v>
      </c>
    </row>
    <row r="222" spans="1:2" x14ac:dyDescent="0.15">
      <c r="A222" s="7">
        <v>1.3</v>
      </c>
      <c r="B222" s="7">
        <v>2001</v>
      </c>
    </row>
    <row r="223" spans="1:2" x14ac:dyDescent="0.15">
      <c r="A223" s="7">
        <v>1.6</v>
      </c>
      <c r="B223" s="7">
        <v>2001.1</v>
      </c>
    </row>
    <row r="224" spans="1:2" x14ac:dyDescent="0.15">
      <c r="A224" s="7">
        <v>1.8</v>
      </c>
      <c r="B224" s="7">
        <v>2001.1</v>
      </c>
    </row>
    <row r="225" spans="1:2" x14ac:dyDescent="0.15">
      <c r="A225" s="7">
        <v>1.7</v>
      </c>
      <c r="B225" s="7">
        <v>2001.1</v>
      </c>
    </row>
    <row r="226" spans="1:2" x14ac:dyDescent="0.15">
      <c r="A226" s="7">
        <v>1.6</v>
      </c>
      <c r="B226" s="7">
        <v>2001.1</v>
      </c>
    </row>
    <row r="227" spans="1:2" x14ac:dyDescent="0.15">
      <c r="A227" s="7">
        <v>1.5</v>
      </c>
      <c r="B227" s="7">
        <v>2001.2</v>
      </c>
    </row>
    <row r="228" spans="1:2" x14ac:dyDescent="0.15">
      <c r="A228" s="7">
        <v>1.6</v>
      </c>
      <c r="B228" s="7">
        <v>2001.2</v>
      </c>
    </row>
    <row r="229" spans="1:2" x14ac:dyDescent="0.15">
      <c r="A229" s="7">
        <v>1.2</v>
      </c>
      <c r="B229" s="7">
        <v>2001.2</v>
      </c>
    </row>
    <row r="230" spans="1:2" x14ac:dyDescent="0.15">
      <c r="A230" s="7">
        <v>2.2000000000000002</v>
      </c>
      <c r="B230" s="7">
        <v>2001.2</v>
      </c>
    </row>
    <row r="231" spans="1:2" x14ac:dyDescent="0.15">
      <c r="A231" s="7">
        <v>2.2000000000000002</v>
      </c>
      <c r="B231" s="7">
        <v>2001.3</v>
      </c>
    </row>
    <row r="232" spans="1:2" x14ac:dyDescent="0.15">
      <c r="A232" s="7">
        <v>2.1</v>
      </c>
      <c r="B232" s="7">
        <v>2001.3</v>
      </c>
    </row>
    <row r="233" spans="1:2" x14ac:dyDescent="0.15">
      <c r="A233" s="7">
        <v>2.2000000000000002</v>
      </c>
      <c r="B233" s="7">
        <v>2001.3</v>
      </c>
    </row>
    <row r="234" spans="1:2" x14ac:dyDescent="0.15">
      <c r="A234" s="7">
        <v>2.2000000000000002</v>
      </c>
      <c r="B234" s="7">
        <v>2001.4</v>
      </c>
    </row>
    <row r="235" spans="1:2" x14ac:dyDescent="0.15">
      <c r="A235" s="7">
        <v>2.2000000000000002</v>
      </c>
      <c r="B235" s="7">
        <v>2001.4</v>
      </c>
    </row>
    <row r="236" spans="1:2" x14ac:dyDescent="0.15">
      <c r="A236" s="7">
        <v>1.4</v>
      </c>
      <c r="B236" s="7">
        <v>2001.4</v>
      </c>
    </row>
    <row r="237" spans="1:2" x14ac:dyDescent="0.15">
      <c r="A237" s="7">
        <v>1.9</v>
      </c>
      <c r="B237" s="7">
        <v>2001.4</v>
      </c>
    </row>
    <row r="238" spans="1:2" x14ac:dyDescent="0.15">
      <c r="A238" s="7">
        <v>1.5</v>
      </c>
      <c r="B238" s="7">
        <v>2001.5</v>
      </c>
    </row>
    <row r="239" spans="1:2" x14ac:dyDescent="0.15">
      <c r="A239" s="7">
        <v>1.9</v>
      </c>
      <c r="B239" s="7">
        <v>2001.5</v>
      </c>
    </row>
    <row r="240" spans="1:2" x14ac:dyDescent="0.15">
      <c r="A240" s="7">
        <v>1.9</v>
      </c>
      <c r="B240" s="7">
        <v>2001.5</v>
      </c>
    </row>
    <row r="241" spans="1:2" x14ac:dyDescent="0.15">
      <c r="A241" s="7">
        <v>1.9</v>
      </c>
      <c r="B241" s="7">
        <v>2001.5</v>
      </c>
    </row>
    <row r="242" spans="1:2" x14ac:dyDescent="0.15">
      <c r="A242" s="7">
        <v>1.7</v>
      </c>
      <c r="B242" s="7">
        <v>2001.6</v>
      </c>
    </row>
    <row r="243" spans="1:2" x14ac:dyDescent="0.15">
      <c r="A243" s="7">
        <v>2</v>
      </c>
      <c r="B243" s="7">
        <v>2001.6</v>
      </c>
    </row>
    <row r="244" spans="1:2" x14ac:dyDescent="0.15">
      <c r="A244" s="7">
        <v>1.7</v>
      </c>
      <c r="B244" s="7">
        <v>2001.6</v>
      </c>
    </row>
    <row r="245" spans="1:2" x14ac:dyDescent="0.15">
      <c r="A245" s="7">
        <v>1.7</v>
      </c>
      <c r="B245" s="7">
        <v>2001.7</v>
      </c>
    </row>
    <row r="246" spans="1:2" x14ac:dyDescent="0.15">
      <c r="A246" s="7">
        <v>1.6</v>
      </c>
      <c r="B246" s="7">
        <v>2001.7</v>
      </c>
    </row>
    <row r="247" spans="1:2" x14ac:dyDescent="0.15">
      <c r="A247" s="7">
        <v>1.5</v>
      </c>
      <c r="B247" s="7">
        <v>2001.7</v>
      </c>
    </row>
    <row r="248" spans="1:2" x14ac:dyDescent="0.15">
      <c r="A248" s="7">
        <v>1.5</v>
      </c>
      <c r="B248" s="7">
        <v>2001.7</v>
      </c>
    </row>
    <row r="249" spans="1:2" x14ac:dyDescent="0.15">
      <c r="A249" s="7">
        <v>1.5</v>
      </c>
      <c r="B249" s="7">
        <v>2001.8</v>
      </c>
    </row>
    <row r="250" spans="1:2" x14ac:dyDescent="0.15">
      <c r="A250" s="7">
        <v>1.5</v>
      </c>
      <c r="B250" s="7">
        <v>2001.8</v>
      </c>
    </row>
    <row r="251" spans="1:2" x14ac:dyDescent="0.15">
      <c r="A251" s="7">
        <v>1.5</v>
      </c>
      <c r="B251" s="7">
        <v>2001.8</v>
      </c>
    </row>
    <row r="252" spans="1:2" x14ac:dyDescent="0.15">
      <c r="A252" s="7">
        <v>1.5</v>
      </c>
      <c r="B252" s="7">
        <v>2001.8</v>
      </c>
    </row>
    <row r="253" spans="1:2" x14ac:dyDescent="0.15">
      <c r="A253" s="7">
        <v>1.5</v>
      </c>
      <c r="B253" s="7">
        <v>2001.9</v>
      </c>
    </row>
    <row r="254" spans="1:2" x14ac:dyDescent="0.15">
      <c r="A254" s="7">
        <v>1.7</v>
      </c>
      <c r="B254" s="7">
        <v>2001.9</v>
      </c>
    </row>
    <row r="255" spans="1:2" x14ac:dyDescent="0.15">
      <c r="A255" s="7">
        <v>1.5</v>
      </c>
      <c r="B255" s="7">
        <v>2001.9</v>
      </c>
    </row>
    <row r="256" spans="1:2" x14ac:dyDescent="0.15">
      <c r="A256" s="7">
        <v>1.6</v>
      </c>
      <c r="B256" s="7">
        <v>2002</v>
      </c>
    </row>
    <row r="257" spans="1:2" x14ac:dyDescent="0.15">
      <c r="A257" s="7">
        <v>1.5</v>
      </c>
      <c r="B257" s="7">
        <v>2002</v>
      </c>
    </row>
    <row r="258" spans="1:2" x14ac:dyDescent="0.15">
      <c r="A258" s="7">
        <v>1.5</v>
      </c>
      <c r="B258" s="7">
        <v>2002</v>
      </c>
    </row>
    <row r="259" spans="1:2" x14ac:dyDescent="0.15">
      <c r="A259" s="7">
        <v>1.5</v>
      </c>
      <c r="B259" s="7">
        <v>2002</v>
      </c>
    </row>
    <row r="260" spans="1:2" x14ac:dyDescent="0.15">
      <c r="A260" s="7">
        <v>1.6</v>
      </c>
      <c r="B260" s="7">
        <v>2002.1</v>
      </c>
    </row>
    <row r="261" spans="1:2" x14ac:dyDescent="0.15">
      <c r="A261" s="7">
        <v>1.6</v>
      </c>
      <c r="B261" s="7">
        <v>2002.1</v>
      </c>
    </row>
    <row r="262" spans="1:2" x14ac:dyDescent="0.15">
      <c r="A262" s="7">
        <v>1.6</v>
      </c>
      <c r="B262" s="7">
        <v>2002.1</v>
      </c>
    </row>
    <row r="263" spans="1:2" x14ac:dyDescent="0.15">
      <c r="A263" s="7">
        <v>1.6</v>
      </c>
      <c r="B263" s="7">
        <v>2002.1</v>
      </c>
    </row>
    <row r="264" spans="1:2" x14ac:dyDescent="0.15">
      <c r="A264" s="7">
        <v>1.5</v>
      </c>
      <c r="B264" s="7">
        <v>2002.2</v>
      </c>
    </row>
    <row r="265" spans="1:2" x14ac:dyDescent="0.15">
      <c r="A265" s="7">
        <v>1.5</v>
      </c>
      <c r="B265" s="7">
        <v>2002.2</v>
      </c>
    </row>
    <row r="266" spans="1:2" x14ac:dyDescent="0.15">
      <c r="A266" s="7">
        <v>1.4</v>
      </c>
      <c r="B266" s="7">
        <v>2002.2</v>
      </c>
    </row>
    <row r="267" spans="1:2" x14ac:dyDescent="0.15">
      <c r="A267" s="7">
        <v>1.4</v>
      </c>
      <c r="B267" s="7">
        <v>2002.3</v>
      </c>
    </row>
    <row r="268" spans="1:2" x14ac:dyDescent="0.15">
      <c r="A268" s="7">
        <v>1</v>
      </c>
      <c r="B268" s="7">
        <v>2002.3</v>
      </c>
    </row>
    <row r="269" spans="1:2" x14ac:dyDescent="0.15">
      <c r="A269" s="7">
        <v>1.3</v>
      </c>
      <c r="B269" s="7">
        <v>2002.3</v>
      </c>
    </row>
    <row r="270" spans="1:2" x14ac:dyDescent="0.15">
      <c r="A270" s="7">
        <v>1</v>
      </c>
      <c r="B270" s="7">
        <v>2002.3</v>
      </c>
    </row>
    <row r="271" spans="1:2" x14ac:dyDescent="0.15">
      <c r="A271" s="7">
        <v>0.9</v>
      </c>
      <c r="B271" s="7">
        <v>2002.4</v>
      </c>
    </row>
    <row r="272" spans="1:2" x14ac:dyDescent="0.15">
      <c r="A272" s="7">
        <v>1.4</v>
      </c>
      <c r="B272" s="7">
        <v>2002.4</v>
      </c>
    </row>
    <row r="273" spans="1:2" x14ac:dyDescent="0.15">
      <c r="A273" s="7">
        <v>1.9</v>
      </c>
      <c r="B273" s="7">
        <v>2002.4</v>
      </c>
    </row>
    <row r="274" spans="1:2" x14ac:dyDescent="0.15">
      <c r="A274" s="7">
        <v>1.8</v>
      </c>
      <c r="B274" s="7">
        <v>2002.4</v>
      </c>
    </row>
    <row r="275" spans="1:2" x14ac:dyDescent="0.15">
      <c r="A275" s="7">
        <v>1.9</v>
      </c>
      <c r="B275" s="7">
        <v>2002.5</v>
      </c>
    </row>
    <row r="276" spans="1:2" x14ac:dyDescent="0.15">
      <c r="A276" s="7">
        <v>1.7</v>
      </c>
      <c r="B276" s="7">
        <v>2002.5</v>
      </c>
    </row>
    <row r="277" spans="1:2" x14ac:dyDescent="0.15">
      <c r="A277" s="7">
        <v>1.7</v>
      </c>
      <c r="B277" s="7">
        <v>2002.5</v>
      </c>
    </row>
    <row r="278" spans="1:2" x14ac:dyDescent="0.15">
      <c r="A278" s="7">
        <v>1.7</v>
      </c>
      <c r="B278" s="7">
        <v>2002.6</v>
      </c>
    </row>
    <row r="279" spans="1:2" x14ac:dyDescent="0.15">
      <c r="A279" s="7">
        <v>1.7</v>
      </c>
      <c r="B279" s="7">
        <v>2002.6</v>
      </c>
    </row>
    <row r="280" spans="1:2" x14ac:dyDescent="0.15">
      <c r="A280" s="7">
        <v>1.5</v>
      </c>
      <c r="B280" s="7">
        <v>2002.6</v>
      </c>
    </row>
    <row r="281" spans="1:2" x14ac:dyDescent="0.15">
      <c r="A281" s="7">
        <v>1.6</v>
      </c>
      <c r="B281" s="7">
        <v>2002.6</v>
      </c>
    </row>
    <row r="282" spans="1:2" x14ac:dyDescent="0.15">
      <c r="A282" s="7">
        <v>1.5</v>
      </c>
      <c r="B282" s="7">
        <v>2002.7</v>
      </c>
    </row>
    <row r="283" spans="1:2" x14ac:dyDescent="0.15">
      <c r="A283" s="7">
        <v>1.5</v>
      </c>
      <c r="B283" s="7">
        <v>2002.7</v>
      </c>
    </row>
    <row r="284" spans="1:2" x14ac:dyDescent="0.15">
      <c r="A284" s="7">
        <v>1.5</v>
      </c>
      <c r="B284" s="7">
        <v>2002.7</v>
      </c>
    </row>
    <row r="285" spans="1:2" x14ac:dyDescent="0.15">
      <c r="A285" s="7">
        <v>1.4</v>
      </c>
      <c r="B285" s="7">
        <v>2002.7</v>
      </c>
    </row>
    <row r="286" spans="1:2" x14ac:dyDescent="0.15">
      <c r="A286" s="7">
        <v>1.3</v>
      </c>
      <c r="B286" s="7">
        <v>2002.8</v>
      </c>
    </row>
    <row r="287" spans="1:2" x14ac:dyDescent="0.15">
      <c r="A287" s="7">
        <v>1.4</v>
      </c>
      <c r="B287" s="7">
        <v>2002.8</v>
      </c>
    </row>
    <row r="288" spans="1:2" x14ac:dyDescent="0.15">
      <c r="A288" s="7">
        <v>1.5</v>
      </c>
      <c r="B288" s="7">
        <v>2002.8</v>
      </c>
    </row>
    <row r="289" spans="1:2" x14ac:dyDescent="0.15">
      <c r="A289" s="7">
        <v>1.6</v>
      </c>
      <c r="B289" s="7">
        <v>2002.9</v>
      </c>
    </row>
    <row r="290" spans="1:2" x14ac:dyDescent="0.15">
      <c r="A290" s="7">
        <v>1.5</v>
      </c>
      <c r="B290" s="7">
        <v>2002.9</v>
      </c>
    </row>
    <row r="291" spans="1:2" x14ac:dyDescent="0.15">
      <c r="A291" s="7">
        <v>1.5</v>
      </c>
      <c r="B291" s="7">
        <v>2002.9</v>
      </c>
    </row>
    <row r="292" spans="1:2" x14ac:dyDescent="0.15">
      <c r="A292" s="7">
        <v>1.5</v>
      </c>
      <c r="B292" s="7">
        <v>2002.9</v>
      </c>
    </row>
    <row r="293" spans="1:2" x14ac:dyDescent="0.15">
      <c r="A293" s="7">
        <v>1.6</v>
      </c>
      <c r="B293" s="7">
        <v>2003</v>
      </c>
    </row>
    <row r="294" spans="1:2" x14ac:dyDescent="0.15">
      <c r="A294" s="7">
        <v>1.7</v>
      </c>
      <c r="B294" s="7">
        <v>2003</v>
      </c>
    </row>
    <row r="295" spans="1:2" x14ac:dyDescent="0.15">
      <c r="A295" s="7">
        <v>1.7</v>
      </c>
      <c r="B295" s="7">
        <v>2003</v>
      </c>
    </row>
    <row r="296" spans="1:2" x14ac:dyDescent="0.15">
      <c r="A296" s="7">
        <v>1.7</v>
      </c>
      <c r="B296" s="7">
        <v>2003</v>
      </c>
    </row>
    <row r="297" spans="1:2" x14ac:dyDescent="0.15">
      <c r="A297" s="7">
        <v>1.7</v>
      </c>
      <c r="B297" s="7">
        <v>2003.1</v>
      </c>
    </row>
    <row r="298" spans="1:2" x14ac:dyDescent="0.15">
      <c r="A298" s="7">
        <v>1.5</v>
      </c>
      <c r="B298" s="7">
        <v>2003.1</v>
      </c>
    </row>
    <row r="299" spans="1:2" x14ac:dyDescent="0.15">
      <c r="A299" s="7">
        <v>1.5</v>
      </c>
      <c r="B299" s="7">
        <v>2003.1</v>
      </c>
    </row>
    <row r="300" spans="1:2" x14ac:dyDescent="0.15">
      <c r="A300" s="7">
        <v>1.5</v>
      </c>
      <c r="B300" s="7">
        <v>2003.2</v>
      </c>
    </row>
    <row r="301" spans="1:2" x14ac:dyDescent="0.15">
      <c r="A301" s="7">
        <v>1.1000000000000001</v>
      </c>
      <c r="B301" s="7">
        <v>2003.2</v>
      </c>
    </row>
    <row r="302" spans="1:2" x14ac:dyDescent="0.15">
      <c r="A302" s="7">
        <v>1.5</v>
      </c>
      <c r="B302" s="7">
        <v>2003.2</v>
      </c>
    </row>
    <row r="303" spans="1:2" x14ac:dyDescent="0.15">
      <c r="A303" s="7">
        <v>1.1000000000000001</v>
      </c>
      <c r="B303" s="7">
        <v>2003.2</v>
      </c>
    </row>
    <row r="304" spans="1:2" x14ac:dyDescent="0.15">
      <c r="A304" s="7">
        <v>1.5</v>
      </c>
      <c r="B304" s="7">
        <v>2003.3</v>
      </c>
    </row>
    <row r="305" spans="1:2" x14ac:dyDescent="0.15">
      <c r="A305" s="7">
        <v>1.2</v>
      </c>
      <c r="B305" s="7">
        <v>2003.3</v>
      </c>
    </row>
    <row r="306" spans="1:2" x14ac:dyDescent="0.15">
      <c r="A306" s="7">
        <v>1.1000000000000001</v>
      </c>
      <c r="B306" s="7">
        <v>2003.3</v>
      </c>
    </row>
    <row r="307" spans="1:2" x14ac:dyDescent="0.15">
      <c r="A307" s="7">
        <v>1.5</v>
      </c>
      <c r="B307" s="7">
        <v>2003.4</v>
      </c>
    </row>
    <row r="308" spans="1:2" x14ac:dyDescent="0.15">
      <c r="A308" s="7">
        <v>1.1000000000000001</v>
      </c>
      <c r="B308" s="7">
        <v>2003.4</v>
      </c>
    </row>
    <row r="309" spans="1:2" x14ac:dyDescent="0.15">
      <c r="A309" s="7">
        <v>1.5</v>
      </c>
      <c r="B309" s="7">
        <v>2003.4</v>
      </c>
    </row>
    <row r="310" spans="1:2" x14ac:dyDescent="0.15">
      <c r="A310" s="7">
        <v>1.9</v>
      </c>
      <c r="B310" s="7">
        <v>2003.4</v>
      </c>
    </row>
    <row r="311" spans="1:2" x14ac:dyDescent="0.15">
      <c r="A311" s="7">
        <v>1.4</v>
      </c>
      <c r="B311" s="7">
        <v>2003.5</v>
      </c>
    </row>
    <row r="312" spans="1:2" x14ac:dyDescent="0.15">
      <c r="A312" s="7">
        <v>2.1</v>
      </c>
      <c r="B312" s="7">
        <v>2003.5</v>
      </c>
    </row>
    <row r="313" spans="1:2" x14ac:dyDescent="0.15">
      <c r="A313" s="7">
        <v>1.9</v>
      </c>
      <c r="B313" s="7">
        <v>2003.5</v>
      </c>
    </row>
    <row r="314" spans="1:2" x14ac:dyDescent="0.15">
      <c r="A314" s="7">
        <v>2.1</v>
      </c>
      <c r="B314" s="7">
        <v>2003.5</v>
      </c>
    </row>
    <row r="315" spans="1:2" x14ac:dyDescent="0.15">
      <c r="A315" s="7">
        <v>1.9</v>
      </c>
      <c r="B315" s="7">
        <v>2003.6</v>
      </c>
    </row>
    <row r="316" spans="1:2" x14ac:dyDescent="0.15">
      <c r="A316" s="7">
        <v>1.9</v>
      </c>
      <c r="B316" s="7">
        <v>2003.6</v>
      </c>
    </row>
    <row r="317" spans="1:2" x14ac:dyDescent="0.15">
      <c r="A317" s="7">
        <v>1.6</v>
      </c>
      <c r="B317" s="7">
        <v>2003.6</v>
      </c>
    </row>
    <row r="318" spans="1:2" x14ac:dyDescent="0.15">
      <c r="A318" s="7">
        <v>1.7</v>
      </c>
      <c r="B318" s="7">
        <v>2003.7</v>
      </c>
    </row>
    <row r="319" spans="1:2" x14ac:dyDescent="0.15">
      <c r="A319" s="7">
        <v>1.5</v>
      </c>
      <c r="B319" s="7">
        <v>2003.7</v>
      </c>
    </row>
    <row r="320" spans="1:2" x14ac:dyDescent="0.15">
      <c r="A320" s="7">
        <v>1.4</v>
      </c>
      <c r="B320" s="7">
        <v>2003.7</v>
      </c>
    </row>
    <row r="321" spans="1:2" x14ac:dyDescent="0.15">
      <c r="A321" s="7">
        <v>1.5</v>
      </c>
      <c r="B321" s="7">
        <v>2003.7</v>
      </c>
    </row>
    <row r="322" spans="1:2" x14ac:dyDescent="0.15">
      <c r="A322" s="7">
        <v>1.5</v>
      </c>
      <c r="B322" s="7">
        <v>2003.8</v>
      </c>
    </row>
    <row r="323" spans="1:2" x14ac:dyDescent="0.15">
      <c r="A323" s="7">
        <v>1.5</v>
      </c>
      <c r="B323" s="7">
        <v>2003.8</v>
      </c>
    </row>
    <row r="324" spans="1:2" x14ac:dyDescent="0.15">
      <c r="A324" s="7">
        <v>1.5</v>
      </c>
      <c r="B324" s="7">
        <v>2003.8</v>
      </c>
    </row>
    <row r="325" spans="1:2" x14ac:dyDescent="0.15">
      <c r="A325" s="7">
        <v>1.5</v>
      </c>
      <c r="B325" s="7">
        <v>2003.8</v>
      </c>
    </row>
    <row r="326" spans="1:2" x14ac:dyDescent="0.15">
      <c r="A326" s="7">
        <v>1.5</v>
      </c>
      <c r="B326" s="7">
        <v>2003.9</v>
      </c>
    </row>
    <row r="327" spans="1:2" x14ac:dyDescent="0.15">
      <c r="A327" s="7">
        <v>1.6</v>
      </c>
      <c r="B327" s="7">
        <v>2003.9</v>
      </c>
    </row>
    <row r="328" spans="1:2" x14ac:dyDescent="0.15">
      <c r="A328" s="7">
        <v>1.5</v>
      </c>
      <c r="B328" s="7">
        <v>2003.9</v>
      </c>
    </row>
    <row r="329" spans="1:2" x14ac:dyDescent="0.15">
      <c r="A329" s="7">
        <v>1.5</v>
      </c>
      <c r="B329" s="7">
        <v>2004</v>
      </c>
    </row>
    <row r="330" spans="1:2" x14ac:dyDescent="0.15">
      <c r="A330" s="7">
        <v>1.6</v>
      </c>
      <c r="B330" s="7">
        <v>2004</v>
      </c>
    </row>
    <row r="331" spans="1:2" x14ac:dyDescent="0.15">
      <c r="A331" s="7">
        <v>1.5</v>
      </c>
      <c r="B331" s="7">
        <v>2004</v>
      </c>
    </row>
    <row r="332" spans="1:2" x14ac:dyDescent="0.15">
      <c r="A332" s="7">
        <v>1.6</v>
      </c>
      <c r="B332" s="7">
        <v>2004</v>
      </c>
    </row>
    <row r="333" spans="1:2" x14ac:dyDescent="0.15">
      <c r="A333" s="7">
        <v>1.5</v>
      </c>
      <c r="B333" s="7">
        <v>2004.1</v>
      </c>
    </row>
    <row r="334" spans="1:2" x14ac:dyDescent="0.15">
      <c r="A334" s="7">
        <v>1.6</v>
      </c>
      <c r="B334" s="7">
        <v>2004.1</v>
      </c>
    </row>
    <row r="335" spans="1:2" x14ac:dyDescent="0.15">
      <c r="A335" s="7">
        <v>1.7</v>
      </c>
      <c r="B335" s="7">
        <v>2004.1</v>
      </c>
    </row>
    <row r="336" spans="1:2" x14ac:dyDescent="0.15">
      <c r="A336" s="7">
        <v>1.6</v>
      </c>
      <c r="B336" s="7">
        <v>2004.1</v>
      </c>
    </row>
    <row r="337" spans="1:2" x14ac:dyDescent="0.15">
      <c r="A337" s="7">
        <v>1.7</v>
      </c>
      <c r="B337" s="7">
        <v>2004.2</v>
      </c>
    </row>
    <row r="338" spans="1:2" x14ac:dyDescent="0.15">
      <c r="A338" s="7">
        <v>1.5</v>
      </c>
      <c r="B338" s="7">
        <v>2004.2</v>
      </c>
    </row>
    <row r="339" spans="1:2" x14ac:dyDescent="0.15">
      <c r="A339" s="7">
        <v>1.3</v>
      </c>
      <c r="B339" s="7">
        <v>2004.2</v>
      </c>
    </row>
    <row r="340" spans="1:2" x14ac:dyDescent="0.15">
      <c r="A340" s="7">
        <v>1.3</v>
      </c>
      <c r="B340" s="7">
        <v>2004.3</v>
      </c>
    </row>
    <row r="341" spans="1:2" x14ac:dyDescent="0.15">
      <c r="A341" s="7">
        <v>0.9</v>
      </c>
      <c r="B341" s="7">
        <v>2004.3</v>
      </c>
    </row>
    <row r="342" spans="1:2" x14ac:dyDescent="0.15">
      <c r="A342" s="7">
        <v>0.9</v>
      </c>
      <c r="B342" s="7">
        <v>2004.3</v>
      </c>
    </row>
    <row r="343" spans="1:2" x14ac:dyDescent="0.15">
      <c r="A343" s="7">
        <v>0.9</v>
      </c>
      <c r="B343" s="7">
        <v>2004.3</v>
      </c>
    </row>
    <row r="344" spans="1:2" x14ac:dyDescent="0.15">
      <c r="A344" s="7">
        <v>2.2000000000000002</v>
      </c>
      <c r="B344" s="7">
        <v>2004.4</v>
      </c>
    </row>
    <row r="345" spans="1:2" x14ac:dyDescent="0.15">
      <c r="A345" s="7">
        <v>1.5</v>
      </c>
      <c r="B345" s="7">
        <v>2004.4</v>
      </c>
    </row>
    <row r="346" spans="1:2" x14ac:dyDescent="0.15">
      <c r="A346" s="7">
        <v>1.2</v>
      </c>
      <c r="B346" s="7">
        <v>2004.4</v>
      </c>
    </row>
    <row r="347" spans="1:2" x14ac:dyDescent="0.15">
      <c r="A347" s="7">
        <v>1.7</v>
      </c>
      <c r="B347" s="7">
        <v>2004.4</v>
      </c>
    </row>
    <row r="348" spans="1:2" x14ac:dyDescent="0.15">
      <c r="A348" s="7">
        <v>2.1</v>
      </c>
      <c r="B348" s="7">
        <v>2004.5</v>
      </c>
    </row>
    <row r="349" spans="1:2" x14ac:dyDescent="0.15">
      <c r="A349" s="7">
        <v>1.9</v>
      </c>
      <c r="B349" s="7">
        <v>2004.5</v>
      </c>
    </row>
    <row r="350" spans="1:2" x14ac:dyDescent="0.15">
      <c r="A350" s="7">
        <v>2.1</v>
      </c>
      <c r="B350" s="7">
        <v>2004.5</v>
      </c>
    </row>
    <row r="351" spans="1:2" x14ac:dyDescent="0.15">
      <c r="A351" s="7">
        <v>2</v>
      </c>
      <c r="B351" s="7">
        <v>2004.6</v>
      </c>
    </row>
    <row r="352" spans="1:2" x14ac:dyDescent="0.15">
      <c r="A352" s="7">
        <v>1.9</v>
      </c>
      <c r="B352" s="7">
        <v>2004.6</v>
      </c>
    </row>
    <row r="353" spans="1:2" x14ac:dyDescent="0.15">
      <c r="A353" s="7">
        <v>1.9</v>
      </c>
      <c r="B353" s="7">
        <v>2004.6</v>
      </c>
    </row>
    <row r="354" spans="1:2" x14ac:dyDescent="0.15">
      <c r="A354" s="7">
        <v>2</v>
      </c>
      <c r="B354" s="7">
        <v>2004.6</v>
      </c>
    </row>
    <row r="355" spans="1:2" x14ac:dyDescent="0.15">
      <c r="A355" s="7">
        <v>2</v>
      </c>
      <c r="B355" s="7">
        <v>2004.7</v>
      </c>
    </row>
    <row r="356" spans="1:2" x14ac:dyDescent="0.15">
      <c r="A356" s="7">
        <v>1.9</v>
      </c>
      <c r="B356" s="7">
        <v>2004.7</v>
      </c>
    </row>
    <row r="357" spans="1:2" x14ac:dyDescent="0.15">
      <c r="A357" s="7">
        <v>1.8</v>
      </c>
      <c r="B357" s="7">
        <v>2004.7</v>
      </c>
    </row>
    <row r="358" spans="1:2" x14ac:dyDescent="0.15">
      <c r="A358" s="7">
        <v>1.6</v>
      </c>
      <c r="B358" s="7">
        <v>2004.7</v>
      </c>
    </row>
    <row r="359" spans="1:2" x14ac:dyDescent="0.15">
      <c r="A359" s="7">
        <v>1.6</v>
      </c>
      <c r="B359" s="7">
        <v>2004.8</v>
      </c>
    </row>
    <row r="360" spans="1:2" x14ac:dyDescent="0.15">
      <c r="A360" s="7">
        <v>1.6</v>
      </c>
      <c r="B360" s="7">
        <v>2004.8</v>
      </c>
    </row>
    <row r="361" spans="1:2" x14ac:dyDescent="0.15">
      <c r="A361" s="7">
        <v>1.6</v>
      </c>
      <c r="B361" s="7">
        <v>2004.8</v>
      </c>
    </row>
    <row r="362" spans="1:2" x14ac:dyDescent="0.15">
      <c r="A362" s="7">
        <v>1.5</v>
      </c>
      <c r="B362" s="7">
        <v>2004.9</v>
      </c>
    </row>
    <row r="363" spans="1:2" x14ac:dyDescent="0.15">
      <c r="A363" s="7">
        <v>1.5</v>
      </c>
      <c r="B363" s="7">
        <v>2004.9</v>
      </c>
    </row>
    <row r="364" spans="1:2" x14ac:dyDescent="0.15">
      <c r="A364" s="7">
        <v>1.6</v>
      </c>
      <c r="B364" s="7">
        <v>2004.9</v>
      </c>
    </row>
    <row r="365" spans="1:2" x14ac:dyDescent="0.15">
      <c r="A365" s="7">
        <v>1.6</v>
      </c>
      <c r="B365" s="7">
        <v>2004.9</v>
      </c>
    </row>
    <row r="366" spans="1:2" x14ac:dyDescent="0.15">
      <c r="A366" s="7">
        <v>1.6</v>
      </c>
      <c r="B366" s="7">
        <v>2005</v>
      </c>
    </row>
    <row r="367" spans="1:2" x14ac:dyDescent="0.15">
      <c r="A367" s="7">
        <v>1.6</v>
      </c>
      <c r="B367" s="7">
        <v>2005</v>
      </c>
    </row>
    <row r="368" spans="1:2" x14ac:dyDescent="0.15">
      <c r="A368" s="7">
        <v>1.7</v>
      </c>
      <c r="B368" s="7">
        <v>2005</v>
      </c>
    </row>
    <row r="369" spans="1:2" x14ac:dyDescent="0.15">
      <c r="A369" s="7">
        <v>1.8</v>
      </c>
      <c r="B369" s="7">
        <v>2005</v>
      </c>
    </row>
    <row r="370" spans="1:2" x14ac:dyDescent="0.15">
      <c r="A370" s="7">
        <v>1.6</v>
      </c>
      <c r="B370" s="7">
        <v>2005.1</v>
      </c>
    </row>
    <row r="371" spans="1:2" x14ac:dyDescent="0.15">
      <c r="A371" s="7">
        <v>1.6</v>
      </c>
      <c r="B371" s="7">
        <v>2005.1</v>
      </c>
    </row>
    <row r="372" spans="1:2" x14ac:dyDescent="0.15">
      <c r="A372" s="7">
        <v>1.6</v>
      </c>
      <c r="B372" s="7">
        <v>2005.1</v>
      </c>
    </row>
    <row r="373" spans="1:2" x14ac:dyDescent="0.15">
      <c r="A373" s="7">
        <v>1.6</v>
      </c>
      <c r="B373" s="7">
        <v>2005.2</v>
      </c>
    </row>
    <row r="374" spans="1:2" x14ac:dyDescent="0.15">
      <c r="A374" s="7">
        <v>1.4</v>
      </c>
      <c r="B374" s="7">
        <v>2005.2</v>
      </c>
    </row>
    <row r="375" spans="1:2" x14ac:dyDescent="0.15">
      <c r="A375" s="7">
        <v>1.4</v>
      </c>
      <c r="B375" s="7">
        <v>2005.2</v>
      </c>
    </row>
    <row r="376" spans="1:2" x14ac:dyDescent="0.15">
      <c r="A376" s="7">
        <v>0.8</v>
      </c>
      <c r="B376" s="7">
        <v>2005.2</v>
      </c>
    </row>
    <row r="377" spans="1:2" x14ac:dyDescent="0.15">
      <c r="A377" s="7">
        <v>1.1000000000000001</v>
      </c>
      <c r="B377" s="7">
        <v>2005.3</v>
      </c>
    </row>
    <row r="378" spans="1:2" x14ac:dyDescent="0.15">
      <c r="A378" s="7">
        <v>0.9</v>
      </c>
      <c r="B378" s="7">
        <v>2005.3</v>
      </c>
    </row>
    <row r="379" spans="1:2" x14ac:dyDescent="0.15">
      <c r="A379" s="7">
        <v>0.9</v>
      </c>
      <c r="B379" s="7">
        <v>2005.3</v>
      </c>
    </row>
    <row r="380" spans="1:2" x14ac:dyDescent="0.15">
      <c r="A380" s="7">
        <v>0.9</v>
      </c>
      <c r="B380" s="7">
        <v>2005.3</v>
      </c>
    </row>
    <row r="381" spans="1:2" x14ac:dyDescent="0.15">
      <c r="A381" s="7">
        <v>1.2</v>
      </c>
      <c r="B381" s="7">
        <v>2005.4</v>
      </c>
    </row>
    <row r="382" spans="1:2" x14ac:dyDescent="0.15">
      <c r="A382" s="7">
        <v>1.3</v>
      </c>
      <c r="B382" s="7">
        <v>2005.4</v>
      </c>
    </row>
    <row r="383" spans="1:2" x14ac:dyDescent="0.15">
      <c r="A383" s="7">
        <v>1.5</v>
      </c>
      <c r="B383" s="7">
        <v>2005.4</v>
      </c>
    </row>
    <row r="384" spans="1:2" x14ac:dyDescent="0.15">
      <c r="A384" s="7">
        <v>1.8</v>
      </c>
      <c r="B384" s="7">
        <v>2005.5</v>
      </c>
    </row>
    <row r="385" spans="1:2" x14ac:dyDescent="0.15">
      <c r="A385" s="7">
        <v>1.8</v>
      </c>
      <c r="B385" s="7">
        <v>2005.5</v>
      </c>
    </row>
    <row r="386" spans="1:2" x14ac:dyDescent="0.15">
      <c r="A386" s="7">
        <v>1.7</v>
      </c>
      <c r="B386" s="7">
        <v>2005.5</v>
      </c>
    </row>
    <row r="387" spans="1:2" x14ac:dyDescent="0.15">
      <c r="A387" s="7">
        <v>1.9</v>
      </c>
      <c r="B387" s="7">
        <v>2005.5</v>
      </c>
    </row>
    <row r="388" spans="1:2" x14ac:dyDescent="0.15">
      <c r="A388" s="7">
        <v>2.1</v>
      </c>
      <c r="B388" s="7">
        <v>2005.6</v>
      </c>
    </row>
    <row r="389" spans="1:2" x14ac:dyDescent="0.15">
      <c r="A389" s="7">
        <v>2.1</v>
      </c>
      <c r="B389" s="7">
        <v>2005.6</v>
      </c>
    </row>
    <row r="390" spans="1:2" x14ac:dyDescent="0.15">
      <c r="A390" s="7">
        <v>2.1</v>
      </c>
      <c r="B390" s="7">
        <v>2005.6</v>
      </c>
    </row>
    <row r="391" spans="1:2" x14ac:dyDescent="0.15">
      <c r="A391" s="7">
        <v>1.9</v>
      </c>
      <c r="B391" s="7">
        <v>2005.6</v>
      </c>
    </row>
    <row r="392" spans="1:2" x14ac:dyDescent="0.15">
      <c r="A392" s="7">
        <v>1.7</v>
      </c>
      <c r="B392" s="7">
        <v>2005.7</v>
      </c>
    </row>
    <row r="393" spans="1:2" x14ac:dyDescent="0.15">
      <c r="A393" s="7">
        <v>1.6</v>
      </c>
      <c r="B393" s="7">
        <v>2005.7</v>
      </c>
    </row>
    <row r="394" spans="1:2" x14ac:dyDescent="0.15">
      <c r="A394" s="7">
        <v>1.5</v>
      </c>
      <c r="B394" s="7">
        <v>2005.7</v>
      </c>
    </row>
    <row r="395" spans="1:2" x14ac:dyDescent="0.15">
      <c r="A395" s="7">
        <v>1.4</v>
      </c>
      <c r="B395" s="7">
        <v>2005.8</v>
      </c>
    </row>
    <row r="396" spans="1:2" x14ac:dyDescent="0.15">
      <c r="A396" s="7">
        <v>1.5</v>
      </c>
      <c r="B396" s="7">
        <v>2005.8</v>
      </c>
    </row>
    <row r="397" spans="1:2" x14ac:dyDescent="0.15">
      <c r="A397" s="7">
        <v>1.5</v>
      </c>
      <c r="B397" s="7">
        <v>2005.8</v>
      </c>
    </row>
    <row r="398" spans="1:2" x14ac:dyDescent="0.15">
      <c r="A398" s="7">
        <v>1.5</v>
      </c>
      <c r="B398" s="7">
        <v>2005.8</v>
      </c>
    </row>
    <row r="399" spans="1:2" x14ac:dyDescent="0.15">
      <c r="A399" s="7">
        <v>1.5</v>
      </c>
      <c r="B399" s="7">
        <v>2005.9</v>
      </c>
    </row>
    <row r="400" spans="1:2" x14ac:dyDescent="0.15">
      <c r="A400" s="7">
        <v>1.6</v>
      </c>
      <c r="B400" s="7">
        <v>2005.9</v>
      </c>
    </row>
    <row r="401" spans="1:2" x14ac:dyDescent="0.15">
      <c r="A401" s="7">
        <v>1.6</v>
      </c>
      <c r="B401" s="7">
        <v>2005.9</v>
      </c>
    </row>
    <row r="402" spans="1:2" x14ac:dyDescent="0.15">
      <c r="A402" s="7">
        <v>1.6</v>
      </c>
      <c r="B402" s="7">
        <v>2006</v>
      </c>
    </row>
    <row r="403" spans="1:2" x14ac:dyDescent="0.15">
      <c r="A403" s="7">
        <v>1.6</v>
      </c>
      <c r="B403" s="7">
        <v>2006</v>
      </c>
    </row>
    <row r="404" spans="1:2" x14ac:dyDescent="0.15">
      <c r="A404" s="7">
        <v>1.7</v>
      </c>
      <c r="B404" s="7">
        <v>2006</v>
      </c>
    </row>
    <row r="405" spans="1:2" x14ac:dyDescent="0.15">
      <c r="A405" s="7">
        <v>1.7</v>
      </c>
      <c r="B405" s="7">
        <v>2006</v>
      </c>
    </row>
    <row r="406" spans="1:2" x14ac:dyDescent="0.15">
      <c r="A406" s="7">
        <v>1.6</v>
      </c>
      <c r="B406" s="7">
        <v>2006.1</v>
      </c>
    </row>
    <row r="407" spans="1:2" x14ac:dyDescent="0.15">
      <c r="A407" s="7">
        <v>1.6</v>
      </c>
      <c r="B407" s="7">
        <v>2006.1</v>
      </c>
    </row>
    <row r="408" spans="1:2" x14ac:dyDescent="0.15">
      <c r="A408" s="7">
        <v>1.6</v>
      </c>
      <c r="B408" s="7">
        <v>2006.1</v>
      </c>
    </row>
    <row r="409" spans="1:2" x14ac:dyDescent="0.15">
      <c r="A409" s="7">
        <v>1.6</v>
      </c>
      <c r="B409" s="7">
        <v>2006.1</v>
      </c>
    </row>
    <row r="410" spans="1:2" x14ac:dyDescent="0.15">
      <c r="A410" s="7">
        <v>1.7</v>
      </c>
      <c r="B410" s="7">
        <v>2006.2</v>
      </c>
    </row>
    <row r="411" spans="1:2" x14ac:dyDescent="0.15">
      <c r="A411" s="7">
        <v>1.5</v>
      </c>
      <c r="B411" s="7">
        <v>2006.2</v>
      </c>
    </row>
    <row r="412" spans="1:2" x14ac:dyDescent="0.15">
      <c r="A412" s="7">
        <v>1.3</v>
      </c>
      <c r="B412" s="7">
        <v>2006.2</v>
      </c>
    </row>
    <row r="413" spans="1:2" x14ac:dyDescent="0.15">
      <c r="A413" s="7">
        <v>1.7</v>
      </c>
      <c r="B413" s="7">
        <v>2006.3</v>
      </c>
    </row>
    <row r="414" spans="1:2" x14ac:dyDescent="0.15">
      <c r="A414" s="7">
        <v>1.4</v>
      </c>
      <c r="B414" s="7">
        <v>2006.3</v>
      </c>
    </row>
    <row r="415" spans="1:2" x14ac:dyDescent="0.15">
      <c r="A415" s="7">
        <v>1.3</v>
      </c>
      <c r="B415" s="7">
        <v>2006.3</v>
      </c>
    </row>
    <row r="416" spans="1:2" x14ac:dyDescent="0.15">
      <c r="A416" s="7">
        <v>1.4</v>
      </c>
      <c r="B416" s="7">
        <v>2006.3</v>
      </c>
    </row>
    <row r="417" spans="1:2" x14ac:dyDescent="0.15">
      <c r="A417" s="7">
        <v>1.2</v>
      </c>
      <c r="B417" s="7">
        <v>2006.4</v>
      </c>
    </row>
    <row r="418" spans="1:2" x14ac:dyDescent="0.15">
      <c r="A418" s="7">
        <v>1.5</v>
      </c>
      <c r="B418" s="7">
        <v>2006.4</v>
      </c>
    </row>
    <row r="419" spans="1:2" x14ac:dyDescent="0.15">
      <c r="A419" s="7">
        <v>1.2</v>
      </c>
      <c r="B419" s="7">
        <v>2006.4</v>
      </c>
    </row>
    <row r="420" spans="1:2" x14ac:dyDescent="0.15">
      <c r="A420" s="7">
        <v>1.5</v>
      </c>
      <c r="B420" s="7">
        <v>2006.4</v>
      </c>
    </row>
    <row r="421" spans="1:2" x14ac:dyDescent="0.15">
      <c r="A421" s="7">
        <v>1.3</v>
      </c>
      <c r="B421" s="7">
        <v>2006.5</v>
      </c>
    </row>
    <row r="422" spans="1:2" x14ac:dyDescent="0.15">
      <c r="A422" s="7">
        <v>1.5</v>
      </c>
      <c r="B422" s="7">
        <v>2006.5</v>
      </c>
    </row>
    <row r="423" spans="1:2" x14ac:dyDescent="0.15">
      <c r="A423" s="7">
        <v>1.6</v>
      </c>
      <c r="B423" s="7">
        <v>2006.5</v>
      </c>
    </row>
    <row r="424" spans="1:2" x14ac:dyDescent="0.15">
      <c r="A424" s="7">
        <v>1.5</v>
      </c>
      <c r="B424" s="7">
        <v>2006.6</v>
      </c>
    </row>
    <row r="425" spans="1:2" x14ac:dyDescent="0.15">
      <c r="A425" s="7">
        <v>1.9</v>
      </c>
      <c r="B425" s="7">
        <v>2006.6</v>
      </c>
    </row>
    <row r="426" spans="1:2" x14ac:dyDescent="0.15">
      <c r="A426" s="7">
        <v>1.9</v>
      </c>
      <c r="B426" s="7">
        <v>2006.6</v>
      </c>
    </row>
    <row r="427" spans="1:2" x14ac:dyDescent="0.15">
      <c r="A427" s="7">
        <v>1.7</v>
      </c>
      <c r="B427" s="7">
        <v>2006.6</v>
      </c>
    </row>
    <row r="428" spans="1:2" x14ac:dyDescent="0.15">
      <c r="A428" s="7">
        <v>1.7</v>
      </c>
      <c r="B428" s="7">
        <v>2006.7</v>
      </c>
    </row>
    <row r="429" spans="1:2" x14ac:dyDescent="0.15">
      <c r="A429" s="7">
        <v>1.5</v>
      </c>
      <c r="B429" s="7">
        <v>2006.7</v>
      </c>
    </row>
    <row r="430" spans="1:2" x14ac:dyDescent="0.15">
      <c r="A430" s="7">
        <v>1.5</v>
      </c>
      <c r="B430" s="7">
        <v>2006.7</v>
      </c>
    </row>
    <row r="431" spans="1:2" x14ac:dyDescent="0.15">
      <c r="A431" s="7">
        <v>1.5</v>
      </c>
      <c r="B431" s="7">
        <v>2006.7</v>
      </c>
    </row>
    <row r="432" spans="1:2" x14ac:dyDescent="0.15">
      <c r="A432" s="7">
        <v>1.4</v>
      </c>
      <c r="B432" s="7">
        <v>2006.8</v>
      </c>
    </row>
    <row r="433" spans="1:2" x14ac:dyDescent="0.15">
      <c r="A433" s="7">
        <v>1.4</v>
      </c>
      <c r="B433" s="7">
        <v>2006.8</v>
      </c>
    </row>
    <row r="434" spans="1:2" x14ac:dyDescent="0.15">
      <c r="A434" s="7">
        <v>1.5</v>
      </c>
      <c r="B434" s="7">
        <v>2006.8</v>
      </c>
    </row>
    <row r="435" spans="1:2" x14ac:dyDescent="0.15">
      <c r="A435" s="7">
        <v>1.5</v>
      </c>
      <c r="B435" s="7">
        <v>2006.9</v>
      </c>
    </row>
    <row r="436" spans="1:2" x14ac:dyDescent="0.15">
      <c r="A436" s="7">
        <v>1.5</v>
      </c>
      <c r="B436" s="7">
        <v>2006.9</v>
      </c>
    </row>
    <row r="437" spans="1:2" x14ac:dyDescent="0.15">
      <c r="A437" s="7">
        <v>1.5</v>
      </c>
      <c r="B437" s="7">
        <v>2006.9</v>
      </c>
    </row>
    <row r="438" spans="1:2" x14ac:dyDescent="0.15">
      <c r="A438" s="7">
        <v>1.5</v>
      </c>
      <c r="B438" s="7">
        <v>2006.9</v>
      </c>
    </row>
    <row r="439" spans="1:2" x14ac:dyDescent="0.15">
      <c r="A439" s="7">
        <v>1.6</v>
      </c>
      <c r="B439" s="7">
        <v>2007</v>
      </c>
    </row>
    <row r="440" spans="1:2" x14ac:dyDescent="0.15">
      <c r="A440" s="7">
        <v>1.5</v>
      </c>
      <c r="B440" s="7">
        <v>2007</v>
      </c>
    </row>
    <row r="441" spans="1:2" x14ac:dyDescent="0.15">
      <c r="A441" s="7">
        <v>1.5</v>
      </c>
      <c r="B441" s="7">
        <v>2007</v>
      </c>
    </row>
    <row r="442" spans="1:2" x14ac:dyDescent="0.15">
      <c r="A442" s="7">
        <v>1.5</v>
      </c>
      <c r="B442" s="7">
        <v>2007</v>
      </c>
    </row>
    <row r="443" spans="1:2" x14ac:dyDescent="0.15">
      <c r="A443" s="7">
        <v>1.5</v>
      </c>
      <c r="B443" s="7">
        <v>2007.1</v>
      </c>
    </row>
    <row r="444" spans="1:2" x14ac:dyDescent="0.15">
      <c r="A444" s="7">
        <v>1.5</v>
      </c>
      <c r="B444" s="7">
        <v>2007.1</v>
      </c>
    </row>
    <row r="445" spans="1:2" x14ac:dyDescent="0.15">
      <c r="A445" s="7">
        <v>1.5</v>
      </c>
      <c r="B445" s="7">
        <v>2007.1</v>
      </c>
    </row>
    <row r="446" spans="1:2" x14ac:dyDescent="0.15">
      <c r="A446" s="7">
        <v>1.5</v>
      </c>
      <c r="B446" s="7">
        <v>2007.2</v>
      </c>
    </row>
    <row r="447" spans="1:2" x14ac:dyDescent="0.15">
      <c r="A447" s="7">
        <v>1.3</v>
      </c>
      <c r="B447" s="7">
        <v>2007.2</v>
      </c>
    </row>
    <row r="448" spans="1:2" x14ac:dyDescent="0.15">
      <c r="A448" s="7">
        <v>1.2</v>
      </c>
      <c r="B448" s="7">
        <v>2007.2</v>
      </c>
    </row>
    <row r="449" spans="1:2" x14ac:dyDescent="0.15">
      <c r="A449" s="7">
        <v>1.3</v>
      </c>
      <c r="B449" s="7">
        <v>2007.2</v>
      </c>
    </row>
    <row r="450" spans="1:2" x14ac:dyDescent="0.15">
      <c r="A450" s="7">
        <v>1</v>
      </c>
      <c r="B450" s="7">
        <v>2007.3</v>
      </c>
    </row>
    <row r="451" spans="1:2" x14ac:dyDescent="0.15">
      <c r="A451" s="7">
        <v>1</v>
      </c>
      <c r="B451" s="7">
        <v>2007.3</v>
      </c>
    </row>
    <row r="452" spans="1:2" x14ac:dyDescent="0.15">
      <c r="A452" s="7">
        <v>0.9</v>
      </c>
      <c r="B452" s="7">
        <v>2007.3</v>
      </c>
    </row>
    <row r="453" spans="1:2" x14ac:dyDescent="0.15">
      <c r="A453" s="7">
        <v>0.7</v>
      </c>
      <c r="B453" s="7">
        <v>2007.3</v>
      </c>
    </row>
    <row r="454" spans="1:2" x14ac:dyDescent="0.15">
      <c r="A454" s="7">
        <v>0.9</v>
      </c>
      <c r="B454" s="7">
        <v>2007.4</v>
      </c>
    </row>
    <row r="455" spans="1:2" x14ac:dyDescent="0.15">
      <c r="A455" s="7">
        <v>1.2</v>
      </c>
      <c r="B455" s="7">
        <v>2007.4</v>
      </c>
    </row>
    <row r="456" spans="1:2" x14ac:dyDescent="0.15">
      <c r="A456" s="7">
        <v>1.8</v>
      </c>
      <c r="B456" s="7">
        <v>2007.4</v>
      </c>
    </row>
    <row r="457" spans="1:2" x14ac:dyDescent="0.15">
      <c r="A457" s="7">
        <v>1.6</v>
      </c>
      <c r="B457" s="7">
        <v>2007.5</v>
      </c>
    </row>
    <row r="458" spans="1:2" x14ac:dyDescent="0.15">
      <c r="A458" s="7">
        <v>2.2000000000000002</v>
      </c>
      <c r="B458" s="7">
        <v>2007.5</v>
      </c>
    </row>
    <row r="459" spans="1:2" x14ac:dyDescent="0.15">
      <c r="A459" s="7">
        <v>2.1</v>
      </c>
      <c r="B459" s="7">
        <v>2007.5</v>
      </c>
    </row>
    <row r="460" spans="1:2" x14ac:dyDescent="0.15">
      <c r="A460" s="7">
        <v>2.1</v>
      </c>
      <c r="B460" s="7">
        <v>2007.5</v>
      </c>
    </row>
    <row r="461" spans="1:2" x14ac:dyDescent="0.15">
      <c r="A461" s="7">
        <v>2.1</v>
      </c>
      <c r="B461" s="7">
        <v>2007.6</v>
      </c>
    </row>
    <row r="462" spans="1:2" x14ac:dyDescent="0.15">
      <c r="A462" s="7">
        <v>2.1</v>
      </c>
      <c r="B462" s="7">
        <v>2007.6</v>
      </c>
    </row>
    <row r="463" spans="1:2" x14ac:dyDescent="0.15">
      <c r="A463" s="7">
        <v>2.1</v>
      </c>
      <c r="B463" s="7">
        <v>2007.6</v>
      </c>
    </row>
    <row r="464" spans="1:2" x14ac:dyDescent="0.15">
      <c r="A464" s="7">
        <v>1.5</v>
      </c>
      <c r="B464" s="7">
        <v>2007.6</v>
      </c>
    </row>
    <row r="465" spans="1:2" x14ac:dyDescent="0.15">
      <c r="A465" s="7">
        <v>1.5</v>
      </c>
      <c r="B465" s="7">
        <v>2007.7</v>
      </c>
    </row>
    <row r="466" spans="1:2" x14ac:dyDescent="0.15">
      <c r="A466" s="7">
        <v>1.5</v>
      </c>
      <c r="B466" s="7">
        <v>2007.7</v>
      </c>
    </row>
    <row r="467" spans="1:2" x14ac:dyDescent="0.15">
      <c r="A467" s="7">
        <v>1.5</v>
      </c>
      <c r="B467" s="7">
        <v>2007.7</v>
      </c>
    </row>
    <row r="468" spans="1:2" x14ac:dyDescent="0.15">
      <c r="A468" s="7">
        <v>1.4</v>
      </c>
      <c r="B468" s="7">
        <v>2007.8</v>
      </c>
    </row>
    <row r="469" spans="1:2" x14ac:dyDescent="0.15">
      <c r="A469" s="7">
        <v>1.3</v>
      </c>
      <c r="B469" s="7">
        <v>2007.8</v>
      </c>
    </row>
    <row r="470" spans="1:2" x14ac:dyDescent="0.15">
      <c r="A470" s="7">
        <v>1.3</v>
      </c>
      <c r="B470" s="7">
        <v>2007.8</v>
      </c>
    </row>
    <row r="471" spans="1:2" x14ac:dyDescent="0.15">
      <c r="A471" s="7">
        <v>1.3</v>
      </c>
      <c r="B471" s="7">
        <v>2007.8</v>
      </c>
    </row>
    <row r="472" spans="1:2" x14ac:dyDescent="0.15">
      <c r="A472" s="7">
        <v>1.4</v>
      </c>
      <c r="B472" s="7">
        <v>2007.9</v>
      </c>
    </row>
    <row r="473" spans="1:2" x14ac:dyDescent="0.15">
      <c r="A473" s="7">
        <v>2.2999999999999998</v>
      </c>
      <c r="B473" s="7">
        <v>2007.9</v>
      </c>
    </row>
    <row r="474" spans="1:2" x14ac:dyDescent="0.15">
      <c r="A474" s="7">
        <v>1.5</v>
      </c>
      <c r="B474" s="7">
        <v>2007.9</v>
      </c>
    </row>
    <row r="475" spans="1:2" x14ac:dyDescent="0.15">
      <c r="A475" s="7">
        <v>1.5</v>
      </c>
      <c r="B475" s="7">
        <v>2007.9</v>
      </c>
    </row>
    <row r="476" spans="1:2" x14ac:dyDescent="0.15">
      <c r="A476" s="7">
        <v>1.3</v>
      </c>
      <c r="B476" s="7">
        <v>2008</v>
      </c>
    </row>
    <row r="477" spans="1:2" x14ac:dyDescent="0.15">
      <c r="A477" s="7">
        <v>1.4</v>
      </c>
      <c r="B477" s="7">
        <v>2008</v>
      </c>
    </row>
  </sheetData>
  <phoneticPr fontId="2" type="noConversion"/>
  <pageMargins left="0.7" right="0.7" top="0.75" bottom="0.75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topLeftCell="A4" workbookViewId="0">
      <selection activeCell="I31" sqref="I31"/>
    </sheetView>
  </sheetViews>
  <sheetFormatPr baseColWidth="10" defaultColWidth="8.83203125" defaultRowHeight="13" x14ac:dyDescent="0.15"/>
  <cols>
    <col min="3" max="3" width="12" customWidth="1"/>
    <col min="10" max="10" width="9.83203125" customWidth="1"/>
    <col min="11" max="11" width="10.1640625" customWidth="1"/>
  </cols>
  <sheetData>
    <row r="2" spans="2:14" x14ac:dyDescent="0.15">
      <c r="C2" t="s">
        <v>337</v>
      </c>
      <c r="H2" t="s">
        <v>348</v>
      </c>
    </row>
    <row r="5" spans="2:14" x14ac:dyDescent="0.15">
      <c r="C5" s="59" t="s">
        <v>340</v>
      </c>
      <c r="D5" s="52"/>
      <c r="E5" s="52"/>
      <c r="I5" s="53" t="s">
        <v>378</v>
      </c>
      <c r="J5" s="53"/>
      <c r="K5" s="53"/>
      <c r="L5" s="36">
        <f>2009.4-1985.6</f>
        <v>23.800000000000182</v>
      </c>
      <c r="M5" s="37" t="s">
        <v>291</v>
      </c>
    </row>
    <row r="6" spans="2:14" x14ac:dyDescent="0.15">
      <c r="C6" s="60" t="s">
        <v>341</v>
      </c>
      <c r="D6" s="52"/>
      <c r="I6" s="53" t="s">
        <v>342</v>
      </c>
      <c r="J6" s="53"/>
      <c r="K6" s="53"/>
      <c r="L6" s="36">
        <v>0.45</v>
      </c>
      <c r="M6" s="37"/>
    </row>
    <row r="7" spans="2:14" x14ac:dyDescent="0.15">
      <c r="C7" s="60" t="s">
        <v>342</v>
      </c>
      <c r="D7" s="52"/>
      <c r="E7" s="28">
        <v>0.45200000000000001</v>
      </c>
      <c r="I7" s="53" t="s">
        <v>343</v>
      </c>
      <c r="J7" s="53"/>
      <c r="K7" s="53"/>
      <c r="L7" s="40">
        <f>7.9*L6</f>
        <v>3.5550000000000002</v>
      </c>
      <c r="M7" s="37" t="s">
        <v>287</v>
      </c>
    </row>
    <row r="8" spans="2:14" x14ac:dyDescent="0.15">
      <c r="C8" s="60" t="s">
        <v>343</v>
      </c>
      <c r="D8" s="52"/>
      <c r="E8" s="29">
        <f>7.9*E7</f>
        <v>3.5708000000000002</v>
      </c>
      <c r="I8" s="54" t="s">
        <v>345</v>
      </c>
      <c r="J8" s="54"/>
      <c r="K8" s="54"/>
      <c r="L8" s="39">
        <f>L7/L5</f>
        <v>0.14936974789915852</v>
      </c>
      <c r="M8" s="37"/>
    </row>
    <row r="9" spans="2:14" x14ac:dyDescent="0.15">
      <c r="C9" s="27" t="s">
        <v>344</v>
      </c>
      <c r="E9" s="30">
        <f>E8/31</f>
        <v>0.11518709677419356</v>
      </c>
      <c r="I9" s="33"/>
    </row>
    <row r="10" spans="2:14" x14ac:dyDescent="0.15">
      <c r="G10" s="35" t="s">
        <v>361</v>
      </c>
      <c r="J10" s="33" t="s">
        <v>346</v>
      </c>
      <c r="M10" s="34">
        <f>E8/I17</f>
        <v>7.1416000000000004</v>
      </c>
      <c r="N10" s="33" t="s">
        <v>360</v>
      </c>
    </row>
    <row r="11" spans="2:14" x14ac:dyDescent="0.15">
      <c r="G11" s="51" t="s">
        <v>349</v>
      </c>
      <c r="H11" s="52"/>
      <c r="I11" s="52"/>
      <c r="J11" s="23" t="s">
        <v>353</v>
      </c>
      <c r="K11" s="34">
        <f>13-M10</f>
        <v>5.8583999999999996</v>
      </c>
      <c r="L11" t="s">
        <v>354</v>
      </c>
    </row>
    <row r="12" spans="2:14" x14ac:dyDescent="0.15">
      <c r="B12" t="s">
        <v>338</v>
      </c>
      <c r="D12" t="s">
        <v>336</v>
      </c>
      <c r="H12" s="55" t="s">
        <v>350</v>
      </c>
      <c r="I12" s="56"/>
    </row>
    <row r="13" spans="2:14" x14ac:dyDescent="0.15">
      <c r="I13" s="19" t="s">
        <v>377</v>
      </c>
      <c r="J13" s="19"/>
      <c r="K13" s="19"/>
      <c r="L13" s="32">
        <f>1963+I19</f>
        <v>1985.5806541951383</v>
      </c>
    </row>
    <row r="16" spans="2:14" x14ac:dyDescent="0.15">
      <c r="F16" s="50" t="s">
        <v>374</v>
      </c>
      <c r="G16" s="50"/>
      <c r="H16" s="50"/>
    </row>
    <row r="17" spans="1:14" x14ac:dyDescent="0.15">
      <c r="F17" s="57" t="s">
        <v>342</v>
      </c>
      <c r="G17" s="57"/>
      <c r="H17" s="57"/>
      <c r="I17" s="28">
        <v>0.5</v>
      </c>
    </row>
    <row r="18" spans="1:14" x14ac:dyDescent="0.15">
      <c r="F18" s="49" t="s">
        <v>375</v>
      </c>
      <c r="G18" s="49"/>
      <c r="H18" s="49"/>
      <c r="I18" s="29">
        <f>(13-7.9)*0.51</f>
        <v>2.601</v>
      </c>
      <c r="J18" s="57"/>
      <c r="K18" s="58"/>
      <c r="N18" s="44"/>
    </row>
    <row r="19" spans="1:14" x14ac:dyDescent="0.15">
      <c r="F19" s="49" t="s">
        <v>376</v>
      </c>
      <c r="G19" s="49"/>
      <c r="H19" s="49"/>
      <c r="I19" s="18">
        <f>I18/E9</f>
        <v>22.580654195138344</v>
      </c>
      <c r="J19" s="27" t="s">
        <v>291</v>
      </c>
    </row>
    <row r="22" spans="1:14" x14ac:dyDescent="0.15">
      <c r="F22" s="21" t="s">
        <v>347</v>
      </c>
      <c r="I22" s="21" t="s">
        <v>336</v>
      </c>
    </row>
    <row r="24" spans="1:14" x14ac:dyDescent="0.15">
      <c r="H24" s="51" t="s">
        <v>351</v>
      </c>
      <c r="I24" s="58"/>
      <c r="J24" s="58"/>
      <c r="K24" s="18">
        <f>2.5*K25/E9</f>
        <v>12.371177327209587</v>
      </c>
    </row>
    <row r="25" spans="1:14" x14ac:dyDescent="0.15">
      <c r="H25" s="57" t="s">
        <v>342</v>
      </c>
      <c r="I25" s="58"/>
      <c r="J25" s="52"/>
      <c r="K25" s="16">
        <v>0.56999999999999995</v>
      </c>
    </row>
    <row r="26" spans="1:14" x14ac:dyDescent="0.15">
      <c r="F26" t="s">
        <v>339</v>
      </c>
    </row>
    <row r="27" spans="1:14" ht="16" x14ac:dyDescent="0.2">
      <c r="I27" s="21" t="s">
        <v>352</v>
      </c>
      <c r="L27" s="38">
        <f>1963-K24</f>
        <v>1950.6288226727904</v>
      </c>
    </row>
    <row r="29" spans="1:14" x14ac:dyDescent="0.15">
      <c r="A29" t="s">
        <v>362</v>
      </c>
      <c r="C29" t="s">
        <v>364</v>
      </c>
      <c r="E29">
        <v>2009.3</v>
      </c>
    </row>
    <row r="30" spans="1:14" x14ac:dyDescent="0.15">
      <c r="C30" t="s">
        <v>366</v>
      </c>
      <c r="E30">
        <v>2008.6</v>
      </c>
      <c r="F30" t="s">
        <v>367</v>
      </c>
    </row>
    <row r="31" spans="1:14" x14ac:dyDescent="0.15">
      <c r="C31" t="s">
        <v>379</v>
      </c>
      <c r="E31">
        <v>1985.6</v>
      </c>
    </row>
    <row r="32" spans="1:14" x14ac:dyDescent="0.15">
      <c r="C32" t="s">
        <v>363</v>
      </c>
      <c r="E32">
        <v>1963</v>
      </c>
    </row>
    <row r="33" spans="3:5" x14ac:dyDescent="0.15">
      <c r="C33" t="s">
        <v>365</v>
      </c>
      <c r="E33">
        <v>1950.6</v>
      </c>
    </row>
  </sheetData>
  <mergeCells count="17">
    <mergeCell ref="H24:J24"/>
    <mergeCell ref="H25:J25"/>
    <mergeCell ref="C5:E5"/>
    <mergeCell ref="C6:D6"/>
    <mergeCell ref="C7:D7"/>
    <mergeCell ref="C8:D8"/>
    <mergeCell ref="F18:H18"/>
    <mergeCell ref="F19:H19"/>
    <mergeCell ref="F16:H16"/>
    <mergeCell ref="G11:I11"/>
    <mergeCell ref="I5:K5"/>
    <mergeCell ref="I6:K6"/>
    <mergeCell ref="I7:K7"/>
    <mergeCell ref="I8:K8"/>
    <mergeCell ref="H12:I12"/>
    <mergeCell ref="J18:K18"/>
    <mergeCell ref="F17:H17"/>
  </mergeCells>
  <phoneticPr fontId="2" type="noConversion"/>
  <pageMargins left="0.7" right="0.7" top="0.75" bottom="0.75" header="0.5" footer="0.5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</vt:i4>
      </vt:variant>
    </vt:vector>
  </HeadingPairs>
  <TitlesOfParts>
    <vt:vector size="7" baseType="lpstr">
      <vt:lpstr>Agassiz</vt:lpstr>
      <vt:lpstr>Agassiz dating</vt:lpstr>
      <vt:lpstr>Oxford</vt:lpstr>
      <vt:lpstr>Density</vt:lpstr>
      <vt:lpstr>Alert</vt:lpstr>
      <vt:lpstr>schematic drawing</vt:lpstr>
      <vt:lpstr>Plot</vt:lpstr>
    </vt:vector>
  </TitlesOfParts>
  <Company>NRCAN-RNCAN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ehelpdsk</dc:creator>
  <cp:lastModifiedBy>Microsoft Office User</cp:lastModifiedBy>
  <cp:lastPrinted>2010-05-27T17:34:43Z</cp:lastPrinted>
  <dcterms:created xsi:type="dcterms:W3CDTF">2009-06-23T17:23:38Z</dcterms:created>
  <dcterms:modified xsi:type="dcterms:W3CDTF">2020-10-01T15:20:20Z</dcterms:modified>
</cp:coreProperties>
</file>